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3500" tabRatio="500"/>
  </bookViews>
  <sheets>
    <sheet name="Base Weight" sheetId="3" r:id="rId1"/>
    <sheet name="Food" sheetId="4" r:id="rId2"/>
    <sheet name="On Me" sheetId="5" r:id="rId3"/>
    <sheet name="Master List" sheetId="1" r:id="rId4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3" i="3"/>
  <c r="D43"/>
  <c r="C42"/>
  <c r="D42"/>
  <c r="C44"/>
  <c r="D44"/>
  <c r="B23"/>
  <c r="C20"/>
  <c r="D20"/>
  <c r="C21"/>
  <c r="D21"/>
  <c r="C22"/>
  <c r="D22"/>
  <c r="C23"/>
  <c r="D23"/>
  <c r="C12"/>
  <c r="D12"/>
  <c r="C7"/>
  <c r="D7"/>
  <c r="C8"/>
  <c r="D8"/>
  <c r="C9"/>
  <c r="D9"/>
  <c r="C10"/>
  <c r="D10"/>
  <c r="C11"/>
  <c r="D11"/>
  <c r="B13"/>
  <c r="C13"/>
  <c r="D13"/>
  <c r="B4"/>
  <c r="A55"/>
  <c r="C4"/>
  <c r="D4"/>
  <c r="B45"/>
  <c r="C45"/>
  <c r="D45"/>
  <c r="B17"/>
  <c r="C17"/>
  <c r="D17"/>
  <c r="D47"/>
  <c r="C47"/>
  <c r="B47"/>
  <c r="C41"/>
  <c r="D41"/>
  <c r="C40"/>
  <c r="D40"/>
  <c r="C39"/>
  <c r="D39"/>
  <c r="C38"/>
  <c r="D38"/>
  <c r="C37"/>
  <c r="D37"/>
  <c r="C36"/>
  <c r="D36"/>
  <c r="C35"/>
  <c r="D35"/>
  <c r="C34"/>
  <c r="D34"/>
  <c r="C33"/>
  <c r="D33"/>
  <c r="C32"/>
  <c r="D32"/>
  <c r="B30"/>
  <c r="C30"/>
  <c r="D30"/>
  <c r="C29"/>
  <c r="D29"/>
  <c r="C28"/>
  <c r="D28"/>
  <c r="C27"/>
  <c r="D27"/>
  <c r="C26"/>
  <c r="D26"/>
  <c r="C25"/>
  <c r="D25"/>
  <c r="C19"/>
  <c r="D19"/>
  <c r="C16"/>
  <c r="D16"/>
  <c r="C15"/>
  <c r="D15"/>
  <c r="C6"/>
  <c r="D6"/>
  <c r="C3"/>
  <c r="D3"/>
  <c r="C2"/>
  <c r="D2"/>
  <c r="C25" i="4"/>
  <c r="E28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A25"/>
  <c r="A28"/>
  <c r="D28"/>
  <c r="D25"/>
  <c r="E25"/>
  <c r="C91" i="1"/>
  <c r="D91"/>
  <c r="C92"/>
  <c r="D92"/>
  <c r="C66"/>
  <c r="D66"/>
  <c r="C68"/>
  <c r="D68"/>
  <c r="C69"/>
  <c r="D69"/>
  <c r="C70"/>
  <c r="D70"/>
  <c r="C71"/>
  <c r="D71"/>
  <c r="C72"/>
  <c r="D72"/>
  <c r="C73"/>
  <c r="D73"/>
  <c r="C74"/>
  <c r="D74"/>
  <c r="C7"/>
  <c r="D7"/>
  <c r="C104"/>
  <c r="D104"/>
  <c r="C126"/>
  <c r="D126"/>
  <c r="C125"/>
  <c r="D125"/>
  <c r="C124"/>
  <c r="D124"/>
  <c r="C123"/>
  <c r="D123"/>
  <c r="C122"/>
  <c r="D122"/>
  <c r="C121"/>
  <c r="D121"/>
  <c r="C120"/>
  <c r="D120"/>
  <c r="C119"/>
  <c r="D119"/>
  <c r="C118"/>
  <c r="D118"/>
  <c r="C117"/>
  <c r="D117"/>
  <c r="C116"/>
  <c r="D116"/>
  <c r="C114"/>
  <c r="D114"/>
  <c r="C113"/>
  <c r="D113"/>
  <c r="C112"/>
  <c r="D112"/>
  <c r="C111"/>
  <c r="D111"/>
  <c r="C110"/>
  <c r="D110"/>
  <c r="C109"/>
  <c r="D109"/>
  <c r="C108"/>
  <c r="D108"/>
  <c r="C107"/>
  <c r="D107"/>
  <c r="C106"/>
  <c r="D106"/>
  <c r="C105"/>
  <c r="D105"/>
  <c r="C103"/>
  <c r="D103"/>
  <c r="C102"/>
  <c r="D102"/>
  <c r="C101"/>
  <c r="D101"/>
  <c r="C100"/>
  <c r="D100"/>
  <c r="C99"/>
  <c r="D99"/>
  <c r="C98"/>
  <c r="D98"/>
  <c r="C97"/>
  <c r="D97"/>
  <c r="F95"/>
  <c r="C95"/>
  <c r="D95"/>
  <c r="C94"/>
  <c r="D94"/>
  <c r="C90"/>
  <c r="D90"/>
  <c r="C89"/>
  <c r="D89"/>
  <c r="C88"/>
  <c r="D88"/>
  <c r="C87"/>
  <c r="D87"/>
  <c r="C86"/>
  <c r="D86"/>
  <c r="C85"/>
  <c r="D85"/>
  <c r="C84"/>
  <c r="D84"/>
  <c r="C83"/>
  <c r="D83"/>
  <c r="C82"/>
  <c r="D82"/>
  <c r="C81"/>
  <c r="D81"/>
  <c r="C80"/>
  <c r="D80"/>
  <c r="D79"/>
  <c r="C78"/>
  <c r="D78"/>
  <c r="C77"/>
  <c r="D77"/>
  <c r="C76"/>
  <c r="D76"/>
  <c r="C67"/>
  <c r="D67"/>
  <c r="C64"/>
  <c r="D64"/>
  <c r="C63"/>
  <c r="D63"/>
  <c r="C62"/>
  <c r="D62"/>
  <c r="C61"/>
  <c r="D61"/>
  <c r="C60"/>
  <c r="D60"/>
  <c r="C59"/>
  <c r="D59"/>
  <c r="C58"/>
  <c r="D58"/>
  <c r="C57"/>
  <c r="D57"/>
  <c r="C56"/>
  <c r="D56"/>
  <c r="C54"/>
  <c r="D54"/>
  <c r="C53"/>
  <c r="D53"/>
  <c r="C52"/>
  <c r="D52"/>
  <c r="C51"/>
  <c r="D51"/>
  <c r="C50"/>
  <c r="D50"/>
  <c r="B49"/>
  <c r="C49"/>
  <c r="D49"/>
  <c r="C48"/>
  <c r="D48"/>
  <c r="C47"/>
  <c r="D47"/>
  <c r="D46"/>
  <c r="D45"/>
  <c r="C44"/>
  <c r="D44"/>
  <c r="D43"/>
  <c r="C42"/>
  <c r="D42"/>
  <c r="C41"/>
  <c r="D41"/>
  <c r="C39"/>
  <c r="D39"/>
  <c r="C38"/>
  <c r="D38"/>
  <c r="C37"/>
  <c r="D37"/>
  <c r="C36"/>
  <c r="D36"/>
  <c r="B33"/>
  <c r="B35"/>
  <c r="C35"/>
  <c r="D35"/>
  <c r="C34"/>
  <c r="D34"/>
  <c r="C33"/>
  <c r="D33"/>
  <c r="C32"/>
  <c r="D32"/>
  <c r="C31"/>
  <c r="D31"/>
  <c r="C30"/>
  <c r="D30"/>
  <c r="C29"/>
  <c r="D29"/>
  <c r="C28"/>
  <c r="D28"/>
  <c r="C27"/>
  <c r="D27"/>
  <c r="C26"/>
  <c r="D26"/>
  <c r="C24"/>
  <c r="D24"/>
  <c r="C23"/>
  <c r="D23"/>
  <c r="C22"/>
  <c r="D22"/>
  <c r="C21"/>
  <c r="D21"/>
  <c r="C20"/>
  <c r="D20"/>
  <c r="C19"/>
  <c r="D19"/>
  <c r="C18"/>
  <c r="D18"/>
  <c r="C17"/>
  <c r="D17"/>
  <c r="C15"/>
  <c r="D15"/>
  <c r="C14"/>
  <c r="D14"/>
  <c r="C13"/>
  <c r="D13"/>
  <c r="C12"/>
  <c r="D12"/>
  <c r="C11"/>
  <c r="D11"/>
  <c r="C10"/>
  <c r="D10"/>
  <c r="C9"/>
  <c r="D9"/>
  <c r="C8"/>
  <c r="D8"/>
  <c r="C6"/>
  <c r="D6"/>
  <c r="C5"/>
  <c r="D5"/>
  <c r="C4"/>
  <c r="D4"/>
  <c r="C3"/>
  <c r="D3"/>
  <c r="C2"/>
  <c r="D2"/>
</calcChain>
</file>

<file path=xl/sharedStrings.xml><?xml version="1.0" encoding="utf-8"?>
<sst xmlns="http://schemas.openxmlformats.org/spreadsheetml/2006/main" count="212" uniqueCount="193">
  <si>
    <t># of servings</t>
    <phoneticPr fontId="16" type="noConversion"/>
  </si>
  <si>
    <t>Eureka 2 man</t>
    <phoneticPr fontId="16" type="noConversion"/>
  </si>
  <si>
    <t>First Aid</t>
    <phoneticPr fontId="16" type="noConversion"/>
  </si>
  <si>
    <t>Comfort Items</t>
    <phoneticPr fontId="16" type="noConversion"/>
  </si>
  <si>
    <t>Beige Tasc boxers</t>
    <phoneticPr fontId="16" type="noConversion"/>
  </si>
  <si>
    <t>Ground/bug net tarp stakes</t>
    <phoneticPr fontId="16" type="noConversion"/>
  </si>
  <si>
    <t>Fly Creek UL footprint (in stuffsack)</t>
    <phoneticPr fontId="16" type="noConversion"/>
  </si>
  <si>
    <t>Fly Creek UL footprint (in sack)</t>
    <phoneticPr fontId="16" type="noConversion"/>
  </si>
  <si>
    <t>Sayer mini</t>
    <phoneticPr fontId="16" type="noConversion"/>
  </si>
  <si>
    <t>Sayer mini</t>
    <phoneticPr fontId="16" type="noConversion"/>
  </si>
  <si>
    <t>1L water bottle and tubing</t>
    <phoneticPr fontId="16" type="noConversion"/>
  </si>
  <si>
    <t>Fire kit</t>
    <phoneticPr fontId="16" type="noConversion"/>
  </si>
  <si>
    <t>Iphone/usb charger</t>
    <phoneticPr fontId="16" type="noConversion"/>
  </si>
  <si>
    <t>swiftwick socks</t>
    <phoneticPr fontId="16" type="noConversion"/>
  </si>
  <si>
    <t>clip belt</t>
    <phoneticPr fontId="16" type="noConversion"/>
  </si>
  <si>
    <t>Big lid</t>
    <phoneticPr fontId="16" type="noConversion"/>
  </si>
  <si>
    <t>Red Stove Fuel Container (as of 1/16)</t>
    <phoneticPr fontId="16" type="noConversion"/>
  </si>
  <si>
    <t>Shelter</t>
    <phoneticPr fontId="16" type="noConversion"/>
  </si>
  <si>
    <t>Storage/pack</t>
    <phoneticPr fontId="16" type="noConversion"/>
  </si>
  <si>
    <t>Cal/oz</t>
    <phoneticPr fontId="16" type="noConversion"/>
  </si>
  <si>
    <t>Special K Cereal Bars</t>
    <phoneticPr fontId="16" type="noConversion"/>
  </si>
  <si>
    <t>Larabar Cherry Pie</t>
    <phoneticPr fontId="16" type="noConversion"/>
  </si>
  <si>
    <t>Larabar Lemon</t>
    <phoneticPr fontId="16" type="noConversion"/>
  </si>
  <si>
    <t>Red/grey camp pillow</t>
    <phoneticPr fontId="16" type="noConversion"/>
  </si>
  <si>
    <t>Bottle of olive oil</t>
    <phoneticPr fontId="16" type="noConversion"/>
  </si>
  <si>
    <t>IM hat</t>
    <phoneticPr fontId="16" type="noConversion"/>
  </si>
  <si>
    <t>Solomon Speedcross</t>
    <phoneticPr fontId="16" type="noConversion"/>
  </si>
  <si>
    <t>Trekking poles</t>
    <phoneticPr fontId="16" type="noConversion"/>
  </si>
  <si>
    <t xml:space="preserve"> </t>
    <phoneticPr fontId="16" type="noConversion"/>
  </si>
  <si>
    <t>Reflective Blanket (in baggie</t>
    <phoneticPr fontId="16" type="noConversion"/>
  </si>
  <si>
    <t>Blue spork</t>
    <phoneticPr fontId="16" type="noConversion"/>
  </si>
  <si>
    <t>Quick Kit</t>
    <phoneticPr fontId="16" type="noConversion"/>
  </si>
  <si>
    <t>Comfort Items</t>
    <phoneticPr fontId="16" type="noConversion"/>
  </si>
  <si>
    <t>Pack towel</t>
    <phoneticPr fontId="16" type="noConversion"/>
  </si>
  <si>
    <t>Big Thermos</t>
    <phoneticPr fontId="16" type="noConversion"/>
  </si>
  <si>
    <t>Magnesium spark took</t>
    <phoneticPr fontId="16" type="noConversion"/>
  </si>
  <si>
    <t>Grams</t>
    <phoneticPr fontId="16" type="noConversion"/>
  </si>
  <si>
    <t>Dog Stuff</t>
    <phoneticPr fontId="16" type="noConversion"/>
  </si>
  <si>
    <t>Blue bowl</t>
    <phoneticPr fontId="16" type="noConversion"/>
  </si>
  <si>
    <t>Hammock</t>
    <phoneticPr fontId="16" type="noConversion"/>
  </si>
  <si>
    <t>Number</t>
    <phoneticPr fontId="16" type="noConversion"/>
  </si>
  <si>
    <t>Total</t>
    <phoneticPr fontId="16" type="noConversion"/>
  </si>
  <si>
    <t>Choppers</t>
    <phoneticPr fontId="16" type="noConversion"/>
  </si>
  <si>
    <t>Buff</t>
    <phoneticPr fontId="16" type="noConversion"/>
  </si>
  <si>
    <t>Final weight</t>
    <phoneticPr fontId="16" type="noConversion"/>
  </si>
  <si>
    <t>Pack weight</t>
    <phoneticPr fontId="16" type="noConversion"/>
  </si>
  <si>
    <t>Base weight</t>
    <phoneticPr fontId="16" type="noConversion"/>
  </si>
  <si>
    <t>Cal/serving</t>
    <phoneticPr fontId="16" type="noConversion"/>
  </si>
  <si>
    <t>Total calories</t>
    <phoneticPr fontId="16" type="noConversion"/>
  </si>
  <si>
    <t># of servings ate</t>
    <phoneticPr fontId="16" type="noConversion"/>
  </si>
  <si>
    <t>Total calories ate</t>
    <phoneticPr fontId="16" type="noConversion"/>
  </si>
  <si>
    <t>Garmin calories burned</t>
    <phoneticPr fontId="16" type="noConversion"/>
  </si>
  <si>
    <t>Garmin total time</t>
    <phoneticPr fontId="16" type="noConversion"/>
  </si>
  <si>
    <t>Calories/hr</t>
    <phoneticPr fontId="16" type="noConversion"/>
  </si>
  <si>
    <t>Calories per day</t>
    <phoneticPr fontId="16" type="noConversion"/>
  </si>
  <si>
    <t>Cal/lb</t>
    <phoneticPr fontId="16" type="noConversion"/>
  </si>
  <si>
    <t>Yellow Granite Gear stuff sack</t>
    <phoneticPr fontId="16" type="noConversion"/>
  </si>
  <si>
    <t>Sea to Summit xs compression sack</t>
    <phoneticPr fontId="16" type="noConversion"/>
  </si>
  <si>
    <t>Garmin Fenix</t>
    <phoneticPr fontId="16" type="noConversion"/>
  </si>
  <si>
    <t>Self weight</t>
    <phoneticPr fontId="16" type="noConversion"/>
  </si>
  <si>
    <t>Black Down Gloves</t>
    <phoneticPr fontId="16" type="noConversion"/>
  </si>
  <si>
    <t>Total</t>
    <phoneticPr fontId="16" type="noConversion"/>
  </si>
  <si>
    <t>Gander self-inflator</t>
    <phoneticPr fontId="16" type="noConversion"/>
  </si>
  <si>
    <t>Sleeping Pads</t>
    <phoneticPr fontId="16" type="noConversion"/>
  </si>
  <si>
    <t>Food</t>
    <phoneticPr fontId="16" type="noConversion"/>
  </si>
  <si>
    <t>On me</t>
    <phoneticPr fontId="16" type="noConversion"/>
  </si>
  <si>
    <t>Name</t>
    <phoneticPr fontId="16" type="noConversion"/>
  </si>
  <si>
    <t>Grams</t>
    <phoneticPr fontId="16" type="noConversion"/>
  </si>
  <si>
    <t>Ounces</t>
    <phoneticPr fontId="16" type="noConversion"/>
  </si>
  <si>
    <t>Pounds</t>
    <phoneticPr fontId="16" type="noConversion"/>
  </si>
  <si>
    <t>Sleeping</t>
    <phoneticPr fontId="16" type="noConversion"/>
  </si>
  <si>
    <t>Pepperoni</t>
    <phoneticPr fontId="16" type="noConversion"/>
  </si>
  <si>
    <t>Reeses Pieces</t>
    <phoneticPr fontId="16" type="noConversion"/>
  </si>
  <si>
    <t>Canyon Mix Trail Mix</t>
    <phoneticPr fontId="16" type="noConversion"/>
  </si>
  <si>
    <t>Honey Roasted Almonds</t>
    <phoneticPr fontId="16" type="noConversion"/>
  </si>
  <si>
    <t>Knorr Rice Sides Asian BBQ</t>
    <phoneticPr fontId="16" type="noConversion"/>
  </si>
  <si>
    <t>2 Maps</t>
    <phoneticPr fontId="16" type="noConversion"/>
  </si>
  <si>
    <t>Emergency Rain poncho</t>
    <phoneticPr fontId="16" type="noConversion"/>
  </si>
  <si>
    <t>Bic mini lighter</t>
    <phoneticPr fontId="16" type="noConversion"/>
  </si>
  <si>
    <t>Egear mini headlamp</t>
    <phoneticPr fontId="16" type="noConversion"/>
  </si>
  <si>
    <t>eGear mini headlamp</t>
    <phoneticPr fontId="16" type="noConversion"/>
  </si>
  <si>
    <t>Keys</t>
    <phoneticPr fontId="16" type="noConversion"/>
  </si>
  <si>
    <t>Sawyer Mini 1l bladder setup</t>
    <phoneticPr fontId="16" type="noConversion"/>
  </si>
  <si>
    <t>Green power source</t>
    <phoneticPr fontId="16" type="noConversion"/>
  </si>
  <si>
    <t>Garmin charger</t>
    <phoneticPr fontId="16" type="noConversion"/>
  </si>
  <si>
    <t>Trash compactor bag</t>
    <phoneticPr fontId="16" type="noConversion"/>
  </si>
  <si>
    <t>2L camelback bladder (no hose)</t>
    <phoneticPr fontId="16" type="noConversion"/>
  </si>
  <si>
    <t>Poly liners</t>
    <phoneticPr fontId="16" type="noConversion"/>
  </si>
  <si>
    <t>White claiborne boxers</t>
    <phoneticPr fontId="16" type="noConversion"/>
  </si>
  <si>
    <t>Bag of chips</t>
    <phoneticPr fontId="16" type="noConversion"/>
  </si>
  <si>
    <t>Strawberry Shot Bloks</t>
    <phoneticPr fontId="16" type="noConversion"/>
  </si>
  <si>
    <t>Weight (oz)</t>
    <phoneticPr fontId="16" type="noConversion"/>
  </si>
  <si>
    <t>Diamond's Bag</t>
    <phoneticPr fontId="16" type="noConversion"/>
  </si>
  <si>
    <t>Big Agnes 30 degree bag</t>
    <phoneticPr fontId="16" type="noConversion"/>
  </si>
  <si>
    <t>Thermolite bag liner</t>
    <phoneticPr fontId="16" type="noConversion"/>
  </si>
  <si>
    <t>Big Agnes 30 degree bag (with compression sack)</t>
    <phoneticPr fontId="16" type="noConversion"/>
  </si>
  <si>
    <t>TNF cat's meow 20 degree bag (with compression sack)</t>
    <phoneticPr fontId="16" type="noConversion"/>
  </si>
  <si>
    <t>DIY insulation sleeping pad</t>
    <phoneticPr fontId="16" type="noConversion"/>
  </si>
  <si>
    <t>Weight (lb)</t>
    <phoneticPr fontId="16" type="noConversion"/>
  </si>
  <si>
    <t>Reflective blue ccf pad</t>
    <phoneticPr fontId="16" type="noConversion"/>
  </si>
  <si>
    <t>First aid Kit</t>
    <phoneticPr fontId="16" type="noConversion"/>
  </si>
  <si>
    <t>Clima UQ (no hangup kit or stuff sack</t>
    <phoneticPr fontId="16" type="noConversion"/>
  </si>
  <si>
    <t>Fly Creek UL (no tent/fast fly setup)</t>
    <phoneticPr fontId="16" type="noConversion"/>
  </si>
  <si>
    <t>Fly Creek UL</t>
    <phoneticPr fontId="16" type="noConversion"/>
  </si>
  <si>
    <t>Green rain fly</t>
    <phoneticPr fontId="16" type="noConversion"/>
  </si>
  <si>
    <t>Camera</t>
    <phoneticPr fontId="16" type="noConversion"/>
  </si>
  <si>
    <t>First Aid Kit (2/26/16</t>
    <phoneticPr fontId="16" type="noConversion"/>
  </si>
  <si>
    <t>Big Agnes stuff sack</t>
    <phoneticPr fontId="16" type="noConversion"/>
  </si>
  <si>
    <t>Wallet</t>
    <phoneticPr fontId="16" type="noConversion"/>
  </si>
  <si>
    <t>Phone</t>
    <phoneticPr fontId="16" type="noConversion"/>
  </si>
  <si>
    <t>ID/Credit Card</t>
    <phoneticPr fontId="16" type="noConversion"/>
  </si>
  <si>
    <t>Camera</t>
    <phoneticPr fontId="16" type="noConversion"/>
  </si>
  <si>
    <t xml:space="preserve">Phone </t>
    <phoneticPr fontId="16" type="noConversion"/>
  </si>
  <si>
    <t>Name</t>
    <phoneticPr fontId="16" type="noConversion"/>
  </si>
  <si>
    <t>Energizer lamp light combo</t>
    <phoneticPr fontId="16" type="noConversion"/>
  </si>
  <si>
    <t>Kettle</t>
    <phoneticPr fontId="16" type="noConversion"/>
  </si>
  <si>
    <t>Triple pad: al ccf, 2/3 ccf, Gander self inflator</t>
    <phoneticPr fontId="16" type="noConversion"/>
  </si>
  <si>
    <t>Clima top quilt (in BA stuff sack</t>
    <phoneticPr fontId="16" type="noConversion"/>
  </si>
  <si>
    <t>2L camelback bladder w Sawyer inline filter and hose</t>
    <phoneticPr fontId="16" type="noConversion"/>
  </si>
  <si>
    <t>Water</t>
    <phoneticPr fontId="16" type="noConversion"/>
  </si>
  <si>
    <t>Clothes</t>
    <phoneticPr fontId="16" type="noConversion"/>
  </si>
  <si>
    <t>Dark Blue wool sweater</t>
    <phoneticPr fontId="16" type="noConversion"/>
  </si>
  <si>
    <t>Clothing</t>
    <phoneticPr fontId="16" type="noConversion"/>
  </si>
  <si>
    <t>TNF rain jacket</t>
    <phoneticPr fontId="16" type="noConversion"/>
  </si>
  <si>
    <t>Advenure shirt</t>
    <phoneticPr fontId="16" type="noConversion"/>
  </si>
  <si>
    <t>Vanilla container full of denatured alcohol</t>
    <phoneticPr fontId="16" type="noConversion"/>
  </si>
  <si>
    <t>Vanilla container half full of alco</t>
    <phoneticPr fontId="16" type="noConversion"/>
  </si>
  <si>
    <t>Bug head net</t>
    <phoneticPr fontId="16" type="noConversion"/>
  </si>
  <si>
    <t>Total</t>
    <phoneticPr fontId="16" type="noConversion"/>
  </si>
  <si>
    <t>Sleeping Bags</t>
    <phoneticPr fontId="16" type="noConversion"/>
  </si>
  <si>
    <t>Cheap blue ccf pad (long part)</t>
    <phoneticPr fontId="16" type="noConversion"/>
  </si>
  <si>
    <t>Kitchen</t>
    <phoneticPr fontId="16" type="noConversion"/>
  </si>
  <si>
    <t>MSR Stove</t>
    <phoneticPr fontId="16" type="noConversion"/>
  </si>
  <si>
    <t>Headnet</t>
    <phoneticPr fontId="16" type="noConversion"/>
  </si>
  <si>
    <t>Big pail with lid</t>
    <phoneticPr fontId="16" type="noConversion"/>
  </si>
  <si>
    <t>Veggie refriied sloppy joe mix</t>
    <phoneticPr fontId="16" type="noConversion"/>
  </si>
  <si>
    <t>Honey stinger waffle</t>
    <phoneticPr fontId="16" type="noConversion"/>
  </si>
  <si>
    <t>Big pail no lid</t>
    <phoneticPr fontId="16" type="noConversion"/>
  </si>
  <si>
    <t>Fruit Smoothie Honey Stinger</t>
    <phoneticPr fontId="16" type="noConversion"/>
  </si>
  <si>
    <t>Clif Bar</t>
    <phoneticPr fontId="16" type="noConversion"/>
  </si>
  <si>
    <t>Choco Hazelnut butter blend</t>
    <phoneticPr fontId="16" type="noConversion"/>
  </si>
  <si>
    <t>3 cheese pasta freeze dried meal</t>
    <phoneticPr fontId="16" type="noConversion"/>
  </si>
  <si>
    <t>Knorr Alfredo Broccoloi</t>
    <phoneticPr fontId="16" type="noConversion"/>
  </si>
  <si>
    <t>Veggie Chili mix</t>
    <phoneticPr fontId="16" type="noConversion"/>
  </si>
  <si>
    <t>Sriracha Snack Sticks</t>
    <phoneticPr fontId="16" type="noConversion"/>
  </si>
  <si>
    <t>Cheddar Cheese</t>
    <phoneticPr fontId="16" type="noConversion"/>
  </si>
  <si>
    <t>Clima UQ (in stuff sack)</t>
    <phoneticPr fontId="16" type="noConversion"/>
  </si>
  <si>
    <t>Clima UQ (no stuff sack)</t>
    <phoneticPr fontId="16" type="noConversion"/>
  </si>
  <si>
    <t>ID/$20</t>
    <phoneticPr fontId="16" type="noConversion"/>
  </si>
  <si>
    <t>Total</t>
    <phoneticPr fontId="16" type="noConversion"/>
  </si>
  <si>
    <t>Total grams</t>
    <phoneticPr fontId="16" type="noConversion"/>
  </si>
  <si>
    <t>Total lbs</t>
    <phoneticPr fontId="16" type="noConversion"/>
  </si>
  <si>
    <t>Blue on blue tarp w/ string up kit and 4 stakes</t>
    <phoneticPr fontId="16" type="noConversion"/>
  </si>
  <si>
    <t>Sawyer plunger</t>
    <phoneticPr fontId="16" type="noConversion"/>
  </si>
  <si>
    <t>Nathan headlamp</t>
    <phoneticPr fontId="16" type="noConversion"/>
  </si>
  <si>
    <t>Big black trash bag</t>
    <phoneticPr fontId="16" type="noConversion"/>
  </si>
  <si>
    <t>First Aid</t>
    <phoneticPr fontId="16" type="noConversion"/>
  </si>
  <si>
    <t>Cat Can Stove</t>
    <phoneticPr fontId="16" type="noConversion"/>
  </si>
  <si>
    <t>Hammock string kit</t>
    <phoneticPr fontId="16" type="noConversion"/>
  </si>
  <si>
    <t>Big Agnes inflatable pad</t>
    <phoneticPr fontId="16" type="noConversion"/>
  </si>
  <si>
    <t>TNF Thermoball jacket</t>
    <phoneticPr fontId="16" type="noConversion"/>
  </si>
  <si>
    <t>Sawyer filter water bottle</t>
    <phoneticPr fontId="16" type="noConversion"/>
  </si>
  <si>
    <t>Long sleeve tech tee</t>
    <phoneticPr fontId="16" type="noConversion"/>
  </si>
  <si>
    <t>Green wool Hat</t>
    <phoneticPr fontId="16" type="noConversion"/>
  </si>
  <si>
    <t>Total calories</t>
    <phoneticPr fontId="16" type="noConversion"/>
  </si>
  <si>
    <t>DIY blue bug net (in sack)</t>
    <phoneticPr fontId="16" type="noConversion"/>
  </si>
  <si>
    <t>Blue on blue tarp (in sack)</t>
    <phoneticPr fontId="16" type="noConversion"/>
  </si>
  <si>
    <t>Fly Creek UL footprint</t>
    <phoneticPr fontId="16" type="noConversion"/>
  </si>
  <si>
    <t>Dark Blue Tasc tee</t>
    <phoneticPr fontId="16" type="noConversion"/>
  </si>
  <si>
    <t>Smartwool long socks</t>
    <phoneticPr fontId="16" type="noConversion"/>
  </si>
  <si>
    <t>Fleece hood</t>
    <phoneticPr fontId="16" type="noConversion"/>
  </si>
  <si>
    <t>Green Medium compression sack</t>
    <phoneticPr fontId="16" type="noConversion"/>
  </si>
  <si>
    <t>UQ hangup kit</t>
    <phoneticPr fontId="16" type="noConversion"/>
  </si>
  <si>
    <t>bamboo boxers</t>
    <phoneticPr fontId="16" type="noConversion"/>
  </si>
  <si>
    <t>Little notebook and pen</t>
    <phoneticPr fontId="16" type="noConversion"/>
  </si>
  <si>
    <t>DIY down top quilt</t>
    <phoneticPr fontId="16" type="noConversion"/>
  </si>
  <si>
    <t>Clima top quilt</t>
    <phoneticPr fontId="16" type="noConversion"/>
  </si>
  <si>
    <t>DIY down top quilt in Granite gear xs compression sack</t>
    <phoneticPr fontId="16" type="noConversion"/>
  </si>
  <si>
    <t>hiking pants</t>
    <phoneticPr fontId="16" type="noConversion"/>
  </si>
  <si>
    <t>hiking shirt</t>
    <phoneticPr fontId="16" type="noConversion"/>
  </si>
  <si>
    <t>Blue on blue tarp/bug net in sack</t>
    <phoneticPr fontId="16" type="noConversion"/>
  </si>
  <si>
    <t>Ground tarp stakes</t>
    <phoneticPr fontId="16" type="noConversion"/>
  </si>
  <si>
    <t>Alcohol in the bottle</t>
    <phoneticPr fontId="16" type="noConversion"/>
  </si>
  <si>
    <t>Total</t>
    <phoneticPr fontId="16" type="noConversion"/>
  </si>
  <si>
    <t>Multitool</t>
    <phoneticPr fontId="16" type="noConversion"/>
  </si>
  <si>
    <t>Cup</t>
    <phoneticPr fontId="16" type="noConversion"/>
  </si>
  <si>
    <t>Composition Book w/ pen</t>
    <phoneticPr fontId="16" type="noConversion"/>
  </si>
  <si>
    <t>Map</t>
    <phoneticPr fontId="16" type="noConversion"/>
  </si>
  <si>
    <t>Long Underwear</t>
    <phoneticPr fontId="16" type="noConversion"/>
  </si>
  <si>
    <t>Z-Lite</t>
    <phoneticPr fontId="16" type="noConversion"/>
  </si>
  <si>
    <t>IMWI hat</t>
    <phoneticPr fontId="16" type="noConversion"/>
  </si>
  <si>
    <t>Sawyer mini with spout</t>
    <phoneticPr fontId="16" type="noConversion"/>
  </si>
  <si>
    <t>Sayer mini 1L setup</t>
    <phoneticPr fontId="16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</si>
</sst>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Verdana"/>
    </font>
    <font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5" fillId="0" borderId="0" xfId="0" applyFont="1"/>
    <xf numFmtId="2" fontId="0" fillId="0" borderId="0" xfId="0" applyNumberFormat="1"/>
    <xf numFmtId="0" fontId="14" fillId="0" borderId="0" xfId="0" applyFont="1"/>
    <xf numFmtId="2" fontId="0" fillId="0" borderId="0" xfId="0" applyNumberFormat="1"/>
    <xf numFmtId="14" fontId="14" fillId="0" borderId="0" xfId="0" applyNumberFormat="1" applyFont="1"/>
    <xf numFmtId="2" fontId="0" fillId="0" borderId="0" xfId="0" applyNumberFormat="1"/>
    <xf numFmtId="2" fontId="0" fillId="0" borderId="0" xfId="0" applyNumberFormat="1"/>
    <xf numFmtId="0" fontId="12" fillId="0" borderId="0" xfId="0" applyFont="1"/>
    <xf numFmtId="2" fontId="0" fillId="0" borderId="0" xfId="0" applyNumberFormat="1"/>
    <xf numFmtId="0" fontId="13" fillId="0" borderId="0" xfId="0" applyFont="1"/>
    <xf numFmtId="2" fontId="0" fillId="0" borderId="0" xfId="0" applyNumberFormat="1"/>
    <xf numFmtId="10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9" fillId="0" borderId="0" xfId="0" applyFont="1"/>
    <xf numFmtId="0" fontId="7" fillId="0" borderId="0" xfId="0" applyFont="1"/>
    <xf numFmtId="2" fontId="7" fillId="0" borderId="0" xfId="0" applyNumberFormat="1" applyFont="1"/>
    <xf numFmtId="2" fontId="8" fillId="0" borderId="0" xfId="0" applyNumberFormat="1" applyFont="1"/>
    <xf numFmtId="2" fontId="11" fillId="0" borderId="0" xfId="0" applyNumberFormat="1" applyFont="1"/>
    <xf numFmtId="2" fontId="6" fillId="0" borderId="0" xfId="0" applyNumberFormat="1" applyFont="1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0" xfId="0" applyNumberFormat="1"/>
    <xf numFmtId="1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0" borderId="0" xfId="0" applyNumberFormat="1" applyFont="1"/>
    <xf numFmtId="10" fontId="1" fillId="0" borderId="0" xfId="0" applyNumberFormat="1" applyFont="1"/>
    <xf numFmtId="2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55"/>
  <sheetViews>
    <sheetView tabSelected="1" view="pageLayout" topLeftCell="A31" workbookViewId="0">
      <selection activeCell="A52" sqref="A52"/>
    </sheetView>
  </sheetViews>
  <sheetFormatPr baseColWidth="10" defaultRowHeight="13"/>
  <cols>
    <col min="1" max="1" width="22.5703125" customWidth="1"/>
  </cols>
  <sheetData>
    <row r="1" spans="1:4">
      <c r="A1" s="5" t="s">
        <v>66</v>
      </c>
      <c r="B1" t="s">
        <v>67</v>
      </c>
      <c r="C1" t="s">
        <v>68</v>
      </c>
      <c r="D1" t="s">
        <v>69</v>
      </c>
    </row>
    <row r="2" spans="1:4">
      <c r="A2" s="3" t="s">
        <v>122</v>
      </c>
      <c r="B2" s="8"/>
      <c r="C2" s="15">
        <f t="shared" ref="C2:C4" si="0">CONVERT(B2,"g", "ozm")</f>
        <v>0</v>
      </c>
      <c r="D2" s="15">
        <f t="shared" ref="D2:D4" si="1">CONVERT(C2, "ozm", "lbm")</f>
        <v>0</v>
      </c>
    </row>
    <row r="3" spans="1:4">
      <c r="A3" t="s">
        <v>169</v>
      </c>
      <c r="B3">
        <v>48</v>
      </c>
      <c r="C3" s="15">
        <f t="shared" si="0"/>
        <v>1.6931506464174091</v>
      </c>
      <c r="D3" s="15">
        <f t="shared" si="1"/>
        <v>0.10582189990518413</v>
      </c>
    </row>
    <row r="4" spans="1:4">
      <c r="A4" s="20" t="s">
        <v>61</v>
      </c>
      <c r="B4" s="20">
        <f>SUM(B3:B3)</f>
        <v>48</v>
      </c>
      <c r="C4" s="21">
        <f t="shared" si="0"/>
        <v>1.6931506464174091</v>
      </c>
      <c r="D4" s="21">
        <f t="shared" si="1"/>
        <v>0.10582189990518413</v>
      </c>
    </row>
    <row r="5" spans="1:4">
      <c r="A5" s="17"/>
      <c r="B5" s="17"/>
      <c r="C5" s="17"/>
      <c r="D5" s="17"/>
    </row>
    <row r="6" spans="1:4">
      <c r="A6" s="16" t="s">
        <v>70</v>
      </c>
      <c r="C6" s="15">
        <f t="shared" ref="C6:C13" si="2">CONVERT(B6,"g", "ozm")</f>
        <v>0</v>
      </c>
      <c r="D6" s="15">
        <f t="shared" ref="D6:D13" si="3">CONVERT(C6, "ozm", "lbm")</f>
        <v>0</v>
      </c>
    </row>
    <row r="7" spans="1:4">
      <c r="A7" s="36" t="s">
        <v>23</v>
      </c>
      <c r="B7" s="36">
        <v>26</v>
      </c>
      <c r="C7" s="39">
        <f t="shared" si="2"/>
        <v>0.91712326680942979</v>
      </c>
      <c r="D7" s="39">
        <f t="shared" si="3"/>
        <v>5.7320195781974732E-2</v>
      </c>
    </row>
    <row r="8" spans="1:4">
      <c r="A8" s="36" t="s">
        <v>189</v>
      </c>
      <c r="B8" s="36">
        <v>418</v>
      </c>
      <c r="C8" s="39">
        <f t="shared" si="2"/>
        <v>14.744520212551604</v>
      </c>
      <c r="D8" s="39">
        <f t="shared" si="3"/>
        <v>0.92153237834097845</v>
      </c>
    </row>
    <row r="9" spans="1:4">
      <c r="A9" s="10" t="s">
        <v>181</v>
      </c>
      <c r="B9">
        <v>78</v>
      </c>
      <c r="C9" s="39">
        <f t="shared" si="2"/>
        <v>2.7513698004282898</v>
      </c>
      <c r="D9" s="39">
        <f t="shared" si="3"/>
        <v>0.1719605873459242</v>
      </c>
    </row>
    <row r="10" spans="1:4">
      <c r="A10" t="s">
        <v>6</v>
      </c>
      <c r="B10">
        <v>113</v>
      </c>
      <c r="C10" s="39">
        <f t="shared" si="2"/>
        <v>3.9859588134409836</v>
      </c>
      <c r="D10" s="39">
        <f t="shared" si="3"/>
        <v>0.24912238936012096</v>
      </c>
    </row>
    <row r="11" spans="1:4">
      <c r="A11" s="10" t="s">
        <v>180</v>
      </c>
      <c r="B11">
        <v>393</v>
      </c>
      <c r="C11" s="39">
        <f t="shared" si="2"/>
        <v>13.862670917542536</v>
      </c>
      <c r="D11" s="39">
        <f t="shared" si="3"/>
        <v>0.86641680547369504</v>
      </c>
    </row>
    <row r="12" spans="1:4">
      <c r="A12" t="s">
        <v>177</v>
      </c>
      <c r="B12">
        <v>506</v>
      </c>
      <c r="C12" s="39">
        <f t="shared" si="2"/>
        <v>17.848629730983518</v>
      </c>
      <c r="D12" s="39">
        <f t="shared" si="3"/>
        <v>1.1155391948338158</v>
      </c>
    </row>
    <row r="13" spans="1:4" s="17" customFormat="1">
      <c r="A13" s="17" t="s">
        <v>183</v>
      </c>
      <c r="B13" s="17">
        <f>SUM(B7:B12)</f>
        <v>1534</v>
      </c>
      <c r="C13" s="39">
        <f t="shared" si="2"/>
        <v>54.110272741756361</v>
      </c>
      <c r="D13" s="39">
        <f t="shared" si="3"/>
        <v>3.3818915511365093</v>
      </c>
    </row>
    <row r="14" spans="1:4">
      <c r="A14" s="17"/>
      <c r="B14" s="17"/>
      <c r="C14" s="18"/>
      <c r="D14" s="18"/>
    </row>
    <row r="15" spans="1:4">
      <c r="A15" s="16" t="s">
        <v>2</v>
      </c>
      <c r="B15" s="17"/>
      <c r="C15" s="15">
        <f t="shared" ref="C15:C17" si="4">CONVERT(B15,"g", "ozm")</f>
        <v>0</v>
      </c>
      <c r="D15" s="22">
        <f t="shared" ref="D15:D17" si="5">CONVERT(C15, "ozm", "lbm")</f>
        <v>0</v>
      </c>
    </row>
    <row r="16" spans="1:4">
      <c r="A16" t="s">
        <v>100</v>
      </c>
      <c r="B16">
        <v>66</v>
      </c>
      <c r="C16" s="15">
        <f t="shared" si="4"/>
        <v>2.328082138823937</v>
      </c>
      <c r="D16" s="22">
        <f t="shared" si="5"/>
        <v>0.14550511236962815</v>
      </c>
    </row>
    <row r="17" spans="1:5">
      <c r="A17" s="26" t="s">
        <v>183</v>
      </c>
      <c r="B17" s="26">
        <f>SUM(B16:B16)</f>
        <v>66</v>
      </c>
      <c r="C17" s="27">
        <f t="shared" si="4"/>
        <v>2.328082138823937</v>
      </c>
      <c r="D17" s="27">
        <f t="shared" si="5"/>
        <v>0.14550511236962815</v>
      </c>
    </row>
    <row r="18" spans="1:5">
      <c r="A18" s="17"/>
      <c r="B18" s="17"/>
      <c r="C18" s="25"/>
      <c r="D18" s="22"/>
    </row>
    <row r="19" spans="1:5">
      <c r="A19" s="30" t="s">
        <v>119</v>
      </c>
      <c r="B19" s="30"/>
      <c r="C19" s="28">
        <f t="shared" ref="C19:C23" si="6">CONVERT(B19,"g", "ozm")</f>
        <v>0</v>
      </c>
      <c r="D19" s="28">
        <f t="shared" ref="D19:D23" si="7">CONVERT(C19, "ozm", "lbm")</f>
        <v>0</v>
      </c>
    </row>
    <row r="20" spans="1:5">
      <c r="A20" t="s">
        <v>8</v>
      </c>
      <c r="B20">
        <v>55</v>
      </c>
      <c r="C20" s="39">
        <f t="shared" si="6"/>
        <v>1.9400684490199478</v>
      </c>
      <c r="D20" s="39">
        <f t="shared" si="7"/>
        <v>0.12125426030802347</v>
      </c>
    </row>
    <row r="21" spans="1:5">
      <c r="A21" t="s">
        <v>10</v>
      </c>
      <c r="B21">
        <v>61</v>
      </c>
      <c r="C21" s="39">
        <f t="shared" si="6"/>
        <v>2.151712279822124</v>
      </c>
      <c r="D21" s="39">
        <f t="shared" si="7"/>
        <v>0.13448199779617148</v>
      </c>
    </row>
    <row r="22" spans="1:5">
      <c r="A22" t="s">
        <v>153</v>
      </c>
      <c r="B22">
        <v>30</v>
      </c>
      <c r="C22" s="39">
        <f t="shared" si="6"/>
        <v>1.0582191540108805</v>
      </c>
      <c r="D22" s="39">
        <f t="shared" si="7"/>
        <v>6.6138687440740071E-2</v>
      </c>
    </row>
    <row r="23" spans="1:5">
      <c r="A23" s="26" t="s">
        <v>183</v>
      </c>
      <c r="B23" s="26">
        <f>SUM(B20:B22)</f>
        <v>146</v>
      </c>
      <c r="C23" s="39">
        <f t="shared" si="6"/>
        <v>5.1499998828529527</v>
      </c>
      <c r="D23" s="39">
        <f t="shared" si="7"/>
        <v>0.32187494554493506</v>
      </c>
    </row>
    <row r="24" spans="1:5">
      <c r="C24" s="25"/>
      <c r="D24" s="25"/>
    </row>
    <row r="25" spans="1:5">
      <c r="A25" s="3" t="s">
        <v>131</v>
      </c>
      <c r="B25" s="17"/>
      <c r="C25" s="28">
        <f t="shared" ref="C25" si="8">CONVERT(B25,"g", "ozm")</f>
        <v>0</v>
      </c>
      <c r="D25" s="28">
        <f t="shared" ref="D25" si="9">CONVERT(C25, "ozm", "lbm")</f>
        <v>0</v>
      </c>
    </row>
    <row r="26" spans="1:5" s="17" customFormat="1">
      <c r="A26" t="s">
        <v>157</v>
      </c>
      <c r="B26">
        <v>7</v>
      </c>
      <c r="C26" s="28">
        <f t="shared" ref="C26:C29" si="10">CONVERT(B26,"g", "ozm")</f>
        <v>0.24691780260253882</v>
      </c>
      <c r="D26" s="28">
        <f t="shared" ref="D26:D29" si="11">CONVERT(C26, "ozm", "lbm")</f>
        <v>1.5432360402839351E-2</v>
      </c>
      <c r="E26" s="26"/>
    </row>
    <row r="27" spans="1:5" s="17" customFormat="1">
      <c r="A27" t="s">
        <v>115</v>
      </c>
      <c r="B27">
        <v>177</v>
      </c>
      <c r="C27" s="28">
        <f t="shared" si="10"/>
        <v>6.2434930086641955</v>
      </c>
      <c r="D27" s="28">
        <f t="shared" si="11"/>
        <v>0.39021825590036641</v>
      </c>
    </row>
    <row r="28" spans="1:5">
      <c r="A28" t="s">
        <v>30</v>
      </c>
      <c r="B28">
        <v>10</v>
      </c>
      <c r="C28" s="28">
        <f t="shared" si="10"/>
        <v>0.35273971800362686</v>
      </c>
      <c r="D28" s="28">
        <f t="shared" si="11"/>
        <v>2.2046229146913357E-2</v>
      </c>
    </row>
    <row r="29" spans="1:5">
      <c r="A29" t="s">
        <v>182</v>
      </c>
      <c r="B29">
        <v>186</v>
      </c>
      <c r="C29" s="28">
        <f t="shared" si="10"/>
        <v>6.5609587548674595</v>
      </c>
      <c r="D29" s="28">
        <f t="shared" si="11"/>
        <v>0.41005986213258849</v>
      </c>
    </row>
    <row r="30" spans="1:5">
      <c r="A30" s="26" t="s">
        <v>149</v>
      </c>
      <c r="B30" s="26">
        <f>SUM(B26:B29)</f>
        <v>380</v>
      </c>
      <c r="C30" s="27">
        <f t="shared" ref="C30" si="12">CONVERT(B30,"g", "ozm")</f>
        <v>13.404109284137821</v>
      </c>
      <c r="D30" s="27">
        <f t="shared" ref="D30" si="13">CONVERT(C30, "ozm", "lbm")</f>
        <v>0.83775670758270759</v>
      </c>
    </row>
    <row r="31" spans="1:5" s="36" customFormat="1">
      <c r="A31"/>
      <c r="B31"/>
      <c r="C31"/>
      <c r="D31"/>
    </row>
    <row r="32" spans="1:5">
      <c r="A32" s="16" t="s">
        <v>3</v>
      </c>
      <c r="C32" s="15">
        <f t="shared" ref="C32:C45" si="14">CONVERT(B32,"g", "ozm")</f>
        <v>0</v>
      </c>
      <c r="D32" s="15">
        <f t="shared" ref="D32:D45" si="15">CONVERT(C32, "ozm", "lbm")</f>
        <v>0</v>
      </c>
    </row>
    <row r="33" spans="1:4">
      <c r="A33" s="36" t="s">
        <v>85</v>
      </c>
      <c r="B33" s="36">
        <v>22</v>
      </c>
      <c r="C33" s="28">
        <f t="shared" ref="C33" si="16">CONVERT(B33,"g", "ozm")</f>
        <v>0.77602737960797918</v>
      </c>
      <c r="D33" s="28">
        <f t="shared" ref="D33" si="17">CONVERT(C33, "ozm", "lbm")</f>
        <v>4.8501704123209394E-2</v>
      </c>
    </row>
    <row r="34" spans="1:4">
      <c r="A34" s="36" t="s">
        <v>77</v>
      </c>
      <c r="B34" s="36">
        <v>48</v>
      </c>
      <c r="C34" s="37">
        <f t="shared" si="14"/>
        <v>1.6931506464174091</v>
      </c>
      <c r="D34" s="37">
        <f t="shared" si="15"/>
        <v>0.10582189990518413</v>
      </c>
    </row>
    <row r="35" spans="1:4">
      <c r="A35" t="s">
        <v>76</v>
      </c>
      <c r="B35">
        <v>22</v>
      </c>
      <c r="C35" s="15">
        <f t="shared" si="14"/>
        <v>0.77602737960797918</v>
      </c>
      <c r="D35" s="15">
        <f t="shared" si="15"/>
        <v>4.8501704123209394E-2</v>
      </c>
    </row>
    <row r="36" spans="1:4">
      <c r="A36" t="s">
        <v>80</v>
      </c>
      <c r="B36">
        <v>34</v>
      </c>
      <c r="C36" s="28">
        <f t="shared" si="14"/>
        <v>1.1993150412123315</v>
      </c>
      <c r="D36" s="28">
        <f t="shared" si="15"/>
        <v>7.495717909950543E-2</v>
      </c>
    </row>
    <row r="37" spans="1:4">
      <c r="A37" t="s">
        <v>111</v>
      </c>
      <c r="B37">
        <v>140</v>
      </c>
      <c r="C37" s="15">
        <f t="shared" si="14"/>
        <v>4.9383560520507759</v>
      </c>
      <c r="D37" s="15">
        <f t="shared" si="15"/>
        <v>0.30864720805678703</v>
      </c>
    </row>
    <row r="38" spans="1:4">
      <c r="A38" t="s">
        <v>148</v>
      </c>
      <c r="B38">
        <v>12</v>
      </c>
      <c r="C38" s="25">
        <f t="shared" si="14"/>
        <v>0.42328766160435227</v>
      </c>
      <c r="D38" s="25">
        <f t="shared" si="15"/>
        <v>2.6455474976296033E-2</v>
      </c>
    </row>
    <row r="39" spans="1:4">
      <c r="A39" t="s">
        <v>112</v>
      </c>
      <c r="B39">
        <v>136</v>
      </c>
      <c r="C39" s="15">
        <f t="shared" si="14"/>
        <v>4.7972601648493258</v>
      </c>
      <c r="D39" s="15">
        <f t="shared" si="15"/>
        <v>0.29982871639802172</v>
      </c>
    </row>
    <row r="40" spans="1:4">
      <c r="A40" t="s">
        <v>133</v>
      </c>
      <c r="B40">
        <v>20</v>
      </c>
      <c r="C40" s="28">
        <f t="shared" ref="C40:C44" si="18">CONVERT(B40,"g", "ozm")</f>
        <v>0.70547943600725371</v>
      </c>
      <c r="D40" s="28">
        <f t="shared" ref="D40:D44" si="19">CONVERT(C40, "ozm", "lbm")</f>
        <v>4.4092458293826714E-2</v>
      </c>
    </row>
    <row r="41" spans="1:4">
      <c r="A41" t="s">
        <v>83</v>
      </c>
      <c r="B41">
        <v>69</v>
      </c>
      <c r="C41" s="39">
        <f t="shared" si="18"/>
        <v>2.4339040542250254</v>
      </c>
      <c r="D41" s="39">
        <f t="shared" si="19"/>
        <v>0.15211898111370217</v>
      </c>
    </row>
    <row r="42" spans="1:4">
      <c r="A42" t="s">
        <v>84</v>
      </c>
      <c r="B42">
        <v>41</v>
      </c>
      <c r="C42" s="39">
        <f t="shared" si="18"/>
        <v>1.4462328438148702</v>
      </c>
      <c r="D42" s="39">
        <f t="shared" si="19"/>
        <v>9.0389539502344782E-2</v>
      </c>
    </row>
    <row r="43" spans="1:4">
      <c r="A43" t="s">
        <v>12</v>
      </c>
      <c r="B43">
        <v>23</v>
      </c>
      <c r="C43" s="39">
        <f t="shared" si="18"/>
        <v>0.81130135140834181</v>
      </c>
      <c r="D43" s="39">
        <f t="shared" si="19"/>
        <v>5.0706327037900727E-2</v>
      </c>
    </row>
    <row r="44" spans="1:4">
      <c r="A44" t="s">
        <v>11</v>
      </c>
      <c r="B44">
        <v>40</v>
      </c>
      <c r="C44" s="39">
        <f t="shared" si="18"/>
        <v>1.4109588720145074</v>
      </c>
      <c r="D44" s="39">
        <f t="shared" si="19"/>
        <v>8.8184916587653428E-2</v>
      </c>
    </row>
    <row r="45" spans="1:4">
      <c r="A45" s="17" t="s">
        <v>183</v>
      </c>
      <c r="B45" s="26">
        <f>SUM(B35:B41)</f>
        <v>433</v>
      </c>
      <c r="C45" s="27">
        <f t="shared" si="14"/>
        <v>15.273629789557043</v>
      </c>
      <c r="D45" s="27">
        <f t="shared" si="15"/>
        <v>0.95460172206134852</v>
      </c>
    </row>
    <row r="46" spans="1:4">
      <c r="A46" s="17"/>
      <c r="B46" s="17"/>
      <c r="C46" s="15"/>
      <c r="D46" s="15"/>
    </row>
    <row r="47" spans="1:4">
      <c r="A47" s="17" t="s">
        <v>46</v>
      </c>
      <c r="B47" s="17">
        <f>SUM(B45+B17+B13+B4)</f>
        <v>2081</v>
      </c>
      <c r="C47" s="23">
        <f>SUM(C45+C17+C13+C4)</f>
        <v>73.405135316554748</v>
      </c>
      <c r="D47" s="23">
        <f>SUM(D45+D17+D13+D4)</f>
        <v>4.5878202854726702</v>
      </c>
    </row>
    <row r="49" spans="1:1">
      <c r="A49" s="34" t="s">
        <v>44</v>
      </c>
    </row>
    <row r="50" spans="1:1">
      <c r="A50" t="s">
        <v>128</v>
      </c>
    </row>
    <row r="51" spans="1:1">
      <c r="A51">
        <v>173.4</v>
      </c>
    </row>
    <row r="52" spans="1:1">
      <c r="A52" t="s">
        <v>59</v>
      </c>
    </row>
    <row r="53" spans="1:1">
      <c r="A53">
        <v>157.4</v>
      </c>
    </row>
    <row r="54" spans="1:1">
      <c r="A54" s="35" t="s">
        <v>45</v>
      </c>
    </row>
    <row r="55" spans="1:1">
      <c r="A55" s="35">
        <f>A51-A53</f>
        <v>16</v>
      </c>
    </row>
  </sheetData>
  <phoneticPr fontId="16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0"/>
  <sheetViews>
    <sheetView view="pageLayout" workbookViewId="0">
      <selection activeCell="B33" sqref="B33"/>
    </sheetView>
  </sheetViews>
  <sheetFormatPr baseColWidth="10" defaultRowHeight="13"/>
  <cols>
    <col min="1" max="1" width="17.42578125" customWidth="1"/>
    <col min="2" max="2" width="9" customWidth="1"/>
    <col min="3" max="3" width="7.85546875" customWidth="1"/>
    <col min="4" max="4" width="13" customWidth="1"/>
    <col min="5" max="5" width="14.140625" customWidth="1"/>
  </cols>
  <sheetData>
    <row r="1" spans="1:6">
      <c r="A1" s="16" t="s">
        <v>64</v>
      </c>
      <c r="B1" t="s">
        <v>47</v>
      </c>
      <c r="C1" t="s">
        <v>0</v>
      </c>
      <c r="D1" t="s">
        <v>164</v>
      </c>
      <c r="E1" t="s">
        <v>49</v>
      </c>
      <c r="F1" t="s">
        <v>50</v>
      </c>
    </row>
    <row r="2" spans="1:6">
      <c r="A2" t="s">
        <v>75</v>
      </c>
      <c r="B2">
        <v>310</v>
      </c>
      <c r="C2">
        <v>2.5</v>
      </c>
      <c r="D2">
        <f t="shared" ref="D2:D22" si="0">B2*C2</f>
        <v>775</v>
      </c>
      <c r="E2">
        <v>2.5</v>
      </c>
    </row>
    <row r="3" spans="1:6">
      <c r="A3" t="s">
        <v>135</v>
      </c>
      <c r="B3">
        <v>100</v>
      </c>
      <c r="C3">
        <v>4</v>
      </c>
      <c r="D3">
        <f t="shared" ref="D3:D6" si="1">B3*C3</f>
        <v>400</v>
      </c>
      <c r="E3">
        <v>3.5</v>
      </c>
    </row>
    <row r="4" spans="1:6">
      <c r="A4" t="s">
        <v>142</v>
      </c>
      <c r="B4">
        <v>300</v>
      </c>
      <c r="C4">
        <v>2</v>
      </c>
      <c r="D4">
        <f t="shared" si="1"/>
        <v>600</v>
      </c>
      <c r="E4">
        <v>2</v>
      </c>
    </row>
    <row r="5" spans="1:6">
      <c r="A5" t="s">
        <v>143</v>
      </c>
      <c r="B5">
        <v>190</v>
      </c>
      <c r="C5">
        <v>4</v>
      </c>
      <c r="D5">
        <f t="shared" si="1"/>
        <v>760</v>
      </c>
      <c r="E5">
        <v>4</v>
      </c>
    </row>
    <row r="6" spans="1:6">
      <c r="A6" t="s">
        <v>141</v>
      </c>
      <c r="B6">
        <v>290</v>
      </c>
      <c r="C6">
        <v>2</v>
      </c>
      <c r="D6">
        <f t="shared" si="1"/>
        <v>580</v>
      </c>
      <c r="E6">
        <v>2</v>
      </c>
    </row>
    <row r="7" spans="1:6">
      <c r="A7" t="s">
        <v>89</v>
      </c>
      <c r="B7">
        <v>155</v>
      </c>
      <c r="C7">
        <v>4</v>
      </c>
      <c r="D7">
        <f t="shared" si="0"/>
        <v>620</v>
      </c>
      <c r="E7">
        <v>4</v>
      </c>
    </row>
    <row r="8" spans="1:6">
      <c r="A8" t="s">
        <v>20</v>
      </c>
      <c r="B8">
        <v>90</v>
      </c>
      <c r="C8">
        <v>12</v>
      </c>
      <c r="D8">
        <f t="shared" si="0"/>
        <v>1080</v>
      </c>
      <c r="E8">
        <v>14</v>
      </c>
    </row>
    <row r="9" spans="1:6">
      <c r="A9" t="s">
        <v>136</v>
      </c>
      <c r="B9">
        <v>150</v>
      </c>
      <c r="C9">
        <v>2</v>
      </c>
      <c r="D9">
        <f t="shared" si="0"/>
        <v>300</v>
      </c>
      <c r="E9">
        <v>2</v>
      </c>
    </row>
    <row r="10" spans="1:6">
      <c r="A10" t="s">
        <v>21</v>
      </c>
      <c r="B10">
        <v>200</v>
      </c>
      <c r="C10">
        <v>1</v>
      </c>
      <c r="D10">
        <f t="shared" si="0"/>
        <v>200</v>
      </c>
      <c r="E10">
        <v>1</v>
      </c>
    </row>
    <row r="11" spans="1:6">
      <c r="A11" t="s">
        <v>22</v>
      </c>
      <c r="B11">
        <v>220</v>
      </c>
      <c r="C11">
        <v>1</v>
      </c>
      <c r="D11">
        <f t="shared" si="0"/>
        <v>220</v>
      </c>
      <c r="E11">
        <v>1</v>
      </c>
    </row>
    <row r="12" spans="1:6">
      <c r="A12" t="s">
        <v>139</v>
      </c>
      <c r="B12">
        <v>250</v>
      </c>
      <c r="C12">
        <v>2</v>
      </c>
      <c r="D12">
        <f t="shared" si="0"/>
        <v>500</v>
      </c>
      <c r="E12">
        <v>2</v>
      </c>
    </row>
    <row r="13" spans="1:6">
      <c r="A13" t="s">
        <v>140</v>
      </c>
      <c r="B13">
        <v>180</v>
      </c>
      <c r="C13">
        <v>1</v>
      </c>
      <c r="D13">
        <f t="shared" si="0"/>
        <v>180</v>
      </c>
      <c r="E13">
        <v>1</v>
      </c>
    </row>
    <row r="14" spans="1:6">
      <c r="A14" t="s">
        <v>90</v>
      </c>
      <c r="B14">
        <v>200</v>
      </c>
      <c r="C14">
        <v>3</v>
      </c>
      <c r="D14">
        <f t="shared" si="0"/>
        <v>600</v>
      </c>
      <c r="E14">
        <v>3</v>
      </c>
    </row>
    <row r="15" spans="1:6">
      <c r="A15" t="s">
        <v>138</v>
      </c>
      <c r="B15">
        <v>100</v>
      </c>
      <c r="C15">
        <v>1</v>
      </c>
      <c r="D15">
        <f t="shared" si="0"/>
        <v>100</v>
      </c>
      <c r="E15">
        <v>1</v>
      </c>
    </row>
    <row r="16" spans="1:6">
      <c r="A16" t="s">
        <v>73</v>
      </c>
      <c r="B16">
        <v>130</v>
      </c>
      <c r="C16">
        <v>9</v>
      </c>
      <c r="D16">
        <f t="shared" si="0"/>
        <v>1170</v>
      </c>
      <c r="E16">
        <v>9</v>
      </c>
    </row>
    <row r="17" spans="1:5">
      <c r="A17" t="s">
        <v>74</v>
      </c>
      <c r="B17">
        <v>160</v>
      </c>
      <c r="C17">
        <v>6</v>
      </c>
      <c r="D17">
        <f t="shared" si="0"/>
        <v>960</v>
      </c>
      <c r="E17">
        <v>6</v>
      </c>
    </row>
    <row r="18" spans="1:5">
      <c r="A18" t="s">
        <v>72</v>
      </c>
      <c r="B18">
        <v>200</v>
      </c>
      <c r="C18">
        <v>7</v>
      </c>
      <c r="D18">
        <f t="shared" si="0"/>
        <v>1400</v>
      </c>
      <c r="E18">
        <v>7</v>
      </c>
    </row>
    <row r="19" spans="1:5">
      <c r="A19" t="s">
        <v>71</v>
      </c>
      <c r="B19">
        <v>150</v>
      </c>
      <c r="C19">
        <v>3</v>
      </c>
      <c r="D19">
        <f t="shared" si="0"/>
        <v>450</v>
      </c>
      <c r="E19">
        <v>3</v>
      </c>
    </row>
    <row r="20" spans="1:5">
      <c r="A20" t="s">
        <v>24</v>
      </c>
      <c r="B20">
        <v>120</v>
      </c>
      <c r="C20">
        <v>6</v>
      </c>
      <c r="D20">
        <f t="shared" si="0"/>
        <v>720</v>
      </c>
      <c r="E20">
        <v>4</v>
      </c>
    </row>
    <row r="21" spans="1:5">
      <c r="A21" t="s">
        <v>144</v>
      </c>
      <c r="B21">
        <v>100</v>
      </c>
      <c r="C21">
        <v>10</v>
      </c>
      <c r="D21">
        <f t="shared" si="0"/>
        <v>1000</v>
      </c>
      <c r="E21">
        <v>10</v>
      </c>
    </row>
    <row r="22" spans="1:5">
      <c r="A22" t="s">
        <v>145</v>
      </c>
      <c r="B22">
        <v>110</v>
      </c>
      <c r="C22">
        <v>8</v>
      </c>
      <c r="D22">
        <f t="shared" si="0"/>
        <v>880</v>
      </c>
      <c r="E22">
        <v>4</v>
      </c>
    </row>
    <row r="24" spans="1:5">
      <c r="A24" t="s">
        <v>48</v>
      </c>
      <c r="B24" t="s">
        <v>150</v>
      </c>
      <c r="C24" t="s">
        <v>151</v>
      </c>
      <c r="D24" t="s">
        <v>55</v>
      </c>
      <c r="E24" t="s">
        <v>19</v>
      </c>
    </row>
    <row r="25" spans="1:5">
      <c r="A25">
        <f>SUM(D2:D22)</f>
        <v>13495</v>
      </c>
      <c r="B25" s="29">
        <v>3165</v>
      </c>
      <c r="C25" s="28">
        <f>CONVERT(B25, "g", "lbm")</f>
        <v>6.9776315249980785</v>
      </c>
      <c r="D25" s="33">
        <f>A25/C25</f>
        <v>1934.0373523097032</v>
      </c>
      <c r="E25" s="39">
        <f>D25/16</f>
        <v>120.87733451935645</v>
      </c>
    </row>
    <row r="27" spans="1:5">
      <c r="A27" t="s">
        <v>50</v>
      </c>
      <c r="B27" s="25" t="s">
        <v>51</v>
      </c>
      <c r="C27" t="s">
        <v>52</v>
      </c>
      <c r="D27" t="s">
        <v>53</v>
      </c>
      <c r="E27" t="s">
        <v>54</v>
      </c>
    </row>
    <row r="28" spans="1:5">
      <c r="A28">
        <f>A25</f>
        <v>13495</v>
      </c>
      <c r="C28" s="40">
        <v>24</v>
      </c>
      <c r="D28" s="32">
        <f>A28/(24*C28)</f>
        <v>23.428819444444443</v>
      </c>
      <c r="E28" s="32">
        <f>A28/4</f>
        <v>3373.75</v>
      </c>
    </row>
    <row r="30" spans="1:5">
      <c r="A30" s="31"/>
    </row>
  </sheetData>
  <sheetCalcPr fullCalcOnLoad="1"/>
  <phoneticPr fontId="16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11"/>
  <sheetViews>
    <sheetView view="pageLayout" workbookViewId="0">
      <selection activeCell="A11" sqref="A11"/>
    </sheetView>
  </sheetViews>
  <sheetFormatPr baseColWidth="10" defaultRowHeight="13"/>
  <sheetData>
    <row r="1" spans="1:1">
      <c r="A1" s="16" t="s">
        <v>65</v>
      </c>
    </row>
    <row r="2" spans="1:1">
      <c r="A2" t="s">
        <v>179</v>
      </c>
    </row>
    <row r="3" spans="1:1">
      <c r="A3" t="s">
        <v>173</v>
      </c>
    </row>
    <row r="4" spans="1:1">
      <c r="A4" t="s">
        <v>13</v>
      </c>
    </row>
    <row r="5" spans="1:1">
      <c r="A5" t="s">
        <v>178</v>
      </c>
    </row>
    <row r="6" spans="1:1">
      <c r="A6" t="s">
        <v>25</v>
      </c>
    </row>
    <row r="7" spans="1:1">
      <c r="A7" t="s">
        <v>58</v>
      </c>
    </row>
    <row r="8" spans="1:1">
      <c r="A8" t="s">
        <v>26</v>
      </c>
    </row>
    <row r="9" spans="1:1">
      <c r="A9" t="s">
        <v>14</v>
      </c>
    </row>
    <row r="10" spans="1:1">
      <c r="A10" t="s">
        <v>27</v>
      </c>
    </row>
    <row r="11" spans="1:1">
      <c r="A11" t="s">
        <v>28</v>
      </c>
    </row>
  </sheetData>
  <sheetCalcPr fullCalcOnLoad="1"/>
  <phoneticPr fontId="16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126"/>
  <sheetViews>
    <sheetView view="pageLayout" workbookViewId="0">
      <selection activeCell="C22" sqref="C22"/>
    </sheetView>
  </sheetViews>
  <sheetFormatPr baseColWidth="10" defaultRowHeight="13"/>
  <cols>
    <col min="1" max="1" width="41.7109375" bestFit="1" customWidth="1"/>
    <col min="2" max="2" width="5.85546875" bestFit="1" customWidth="1"/>
    <col min="3" max="3" width="9.5703125" bestFit="1" customWidth="1"/>
    <col min="4" max="4" width="9.140625" bestFit="1" customWidth="1"/>
    <col min="5" max="5" width="16.28515625" bestFit="1" customWidth="1"/>
    <col min="7" max="7" width="4.42578125" bestFit="1" customWidth="1"/>
  </cols>
  <sheetData>
    <row r="1" spans="1:7">
      <c r="A1" t="s">
        <v>113</v>
      </c>
      <c r="B1" t="s">
        <v>36</v>
      </c>
      <c r="C1" t="s">
        <v>91</v>
      </c>
      <c r="D1" t="s">
        <v>98</v>
      </c>
      <c r="E1" t="s">
        <v>40</v>
      </c>
      <c r="F1" t="s">
        <v>41</v>
      </c>
    </row>
    <row r="2" spans="1:7">
      <c r="A2" s="1" t="s">
        <v>17</v>
      </c>
      <c r="B2" s="1"/>
      <c r="C2" s="25">
        <f t="shared" ref="C2" si="0">CONVERT(B2,"g", "ozm")</f>
        <v>0</v>
      </c>
      <c r="D2" s="25">
        <f t="shared" ref="D2" si="1">CONVERT(C2, "ozm", "lbm")</f>
        <v>0</v>
      </c>
    </row>
    <row r="3" spans="1:7">
      <c r="A3" t="s">
        <v>39</v>
      </c>
      <c r="B3">
        <v>369</v>
      </c>
      <c r="C3" s="15">
        <f t="shared" ref="C3:C8" si="2">CONVERT(B3,"g", "ozm")</f>
        <v>13.01609559433383</v>
      </c>
      <c r="D3" s="24">
        <f t="shared" ref="D3:D8" si="3">CONVERT(C3, "ozm", "lbm")</f>
        <v>0.81350585552110288</v>
      </c>
    </row>
    <row r="4" spans="1:7">
      <c r="A4" t="s">
        <v>158</v>
      </c>
      <c r="B4">
        <v>257</v>
      </c>
      <c r="C4" s="15">
        <f t="shared" si="2"/>
        <v>9.0654107526932108</v>
      </c>
      <c r="D4" s="24">
        <f t="shared" si="3"/>
        <v>0.56658808907567337</v>
      </c>
    </row>
    <row r="5" spans="1:7">
      <c r="A5" t="s">
        <v>104</v>
      </c>
      <c r="B5">
        <v>283</v>
      </c>
      <c r="C5" s="15">
        <f t="shared" si="2"/>
        <v>9.9825340195026406</v>
      </c>
      <c r="D5" s="24">
        <f t="shared" si="3"/>
        <v>0.62390828485764815</v>
      </c>
    </row>
    <row r="6" spans="1:7">
      <c r="A6" t="s">
        <v>102</v>
      </c>
      <c r="B6">
        <v>750</v>
      </c>
      <c r="C6" s="15">
        <f t="shared" si="2"/>
        <v>26.455478850272016</v>
      </c>
      <c r="D6" s="22">
        <f t="shared" si="3"/>
        <v>1.653467186018502</v>
      </c>
    </row>
    <row r="7" spans="1:7">
      <c r="A7" t="s">
        <v>7</v>
      </c>
      <c r="B7">
        <v>113</v>
      </c>
      <c r="C7" s="39">
        <f t="shared" ref="C7" si="4">CONVERT(B7,"g", "ozm")</f>
        <v>3.9859588134409836</v>
      </c>
      <c r="D7" s="22">
        <f t="shared" ref="D7" si="5">CONVERT(C7, "ozm", "lbm")</f>
        <v>0.24912238936012096</v>
      </c>
    </row>
    <row r="8" spans="1:7">
      <c r="A8" t="s">
        <v>167</v>
      </c>
      <c r="B8">
        <v>105</v>
      </c>
      <c r="C8" s="28">
        <f t="shared" si="2"/>
        <v>3.7037670390380821</v>
      </c>
      <c r="D8" s="22">
        <f t="shared" si="3"/>
        <v>0.23148540604259027</v>
      </c>
    </row>
    <row r="9" spans="1:7">
      <c r="A9" t="s">
        <v>166</v>
      </c>
      <c r="B9">
        <v>266</v>
      </c>
      <c r="C9" s="15">
        <f t="shared" ref="C9" si="6">CONVERT(B9,"g", "ozm")</f>
        <v>9.3828764988964739</v>
      </c>
      <c r="D9" s="22">
        <f t="shared" ref="D9:D15" si="7">CONVERT(C9, "ozm", "lbm")</f>
        <v>0.58642969530789535</v>
      </c>
    </row>
    <row r="10" spans="1:7">
      <c r="A10" t="s">
        <v>152</v>
      </c>
      <c r="B10">
        <v>327</v>
      </c>
      <c r="C10" s="25">
        <f t="shared" ref="C10" si="8">CONVERT(B10,"g", "ozm")</f>
        <v>11.534588778718598</v>
      </c>
      <c r="D10" s="22">
        <f t="shared" ref="D10" si="9">CONVERT(C10, "ozm", "lbm")</f>
        <v>0.72091169310406689</v>
      </c>
      <c r="G10" s="15"/>
    </row>
    <row r="11" spans="1:7">
      <c r="A11" s="10" t="s">
        <v>103</v>
      </c>
      <c r="B11">
        <v>998</v>
      </c>
      <c r="C11" s="11">
        <f t="shared" ref="C11:C15" si="10">CONVERT(B11,"g", "ozm")</f>
        <v>35.203423856761965</v>
      </c>
      <c r="D11" s="7">
        <f t="shared" si="7"/>
        <v>2.2002136688619536</v>
      </c>
      <c r="G11" s="28"/>
    </row>
    <row r="12" spans="1:7">
      <c r="A12" s="10" t="s">
        <v>165</v>
      </c>
      <c r="B12">
        <v>107</v>
      </c>
      <c r="C12" s="28">
        <f t="shared" si="10"/>
        <v>3.7743149826388076</v>
      </c>
      <c r="D12" s="28">
        <f t="shared" si="7"/>
        <v>0.23589465187197295</v>
      </c>
    </row>
    <row r="13" spans="1:7">
      <c r="A13" s="10" t="s">
        <v>1</v>
      </c>
      <c r="B13">
        <v>2828</v>
      </c>
      <c r="C13" s="11">
        <f t="shared" si="10"/>
        <v>99.754792251425684</v>
      </c>
      <c r="D13" s="7">
        <f t="shared" si="7"/>
        <v>6.2346736027470984</v>
      </c>
    </row>
    <row r="14" spans="1:7">
      <c r="A14" s="10" t="s">
        <v>180</v>
      </c>
      <c r="B14">
        <v>393</v>
      </c>
      <c r="C14" s="28">
        <f t="shared" si="10"/>
        <v>13.862670917542536</v>
      </c>
      <c r="D14" s="28">
        <f t="shared" si="7"/>
        <v>0.86641680547369504</v>
      </c>
    </row>
    <row r="15" spans="1:7">
      <c r="A15" s="10" t="s">
        <v>5</v>
      </c>
      <c r="B15">
        <v>78</v>
      </c>
      <c r="C15" s="28">
        <f t="shared" si="10"/>
        <v>2.7513698004282898</v>
      </c>
      <c r="D15" s="28">
        <f t="shared" si="7"/>
        <v>0.1719605873459242</v>
      </c>
    </row>
    <row r="16" spans="1:7">
      <c r="D16" s="7"/>
      <c r="E16" s="12"/>
    </row>
    <row r="17" spans="1:5" s="36" customFormat="1">
      <c r="A17" s="3" t="s">
        <v>63</v>
      </c>
      <c r="B17" s="3"/>
      <c r="C17" s="25">
        <f t="shared" ref="C17:C23" si="11">CONVERT(B17,"g", "ozm")</f>
        <v>0</v>
      </c>
      <c r="D17" s="25">
        <f t="shared" ref="D17:D23" si="12">CONVERT(C17, "ozm", "lbm")</f>
        <v>0</v>
      </c>
      <c r="E17" s="38"/>
    </row>
    <row r="18" spans="1:5">
      <c r="A18" s="36" t="s">
        <v>189</v>
      </c>
      <c r="B18" s="36">
        <v>418</v>
      </c>
      <c r="C18" s="37">
        <f t="shared" ref="C18" si="13">CONVERT(B18,"g", "ozm")</f>
        <v>14.744520212551604</v>
      </c>
      <c r="D18" s="37">
        <f t="shared" ref="D18" si="14">CONVERT(C18, "ozm", "lbm")</f>
        <v>0.92153237834097845</v>
      </c>
    </row>
    <row r="19" spans="1:5">
      <c r="A19" t="s">
        <v>130</v>
      </c>
      <c r="B19">
        <v>127</v>
      </c>
      <c r="C19" s="25">
        <f t="shared" si="11"/>
        <v>4.479794418646061</v>
      </c>
      <c r="D19" s="25">
        <f t="shared" si="12"/>
        <v>0.27998711016579964</v>
      </c>
    </row>
    <row r="20" spans="1:5">
      <c r="A20" t="s">
        <v>159</v>
      </c>
      <c r="B20">
        <v>387</v>
      </c>
      <c r="C20" s="25">
        <f t="shared" si="11"/>
        <v>13.65102708674036</v>
      </c>
      <c r="D20" s="25">
        <f t="shared" si="12"/>
        <v>0.85318906798554706</v>
      </c>
    </row>
    <row r="21" spans="1:5">
      <c r="A21" t="s">
        <v>62</v>
      </c>
      <c r="B21">
        <v>695</v>
      </c>
      <c r="C21" s="25">
        <f t="shared" si="11"/>
        <v>24.515410401252065</v>
      </c>
      <c r="D21" s="25">
        <f t="shared" si="12"/>
        <v>1.5322129257104784</v>
      </c>
    </row>
    <row r="22" spans="1:5">
      <c r="A22" t="s">
        <v>99</v>
      </c>
      <c r="B22">
        <v>340</v>
      </c>
      <c r="C22" s="25">
        <f t="shared" si="11"/>
        <v>11.993150412123313</v>
      </c>
      <c r="D22" s="25">
        <f t="shared" si="12"/>
        <v>0.74957179099505422</v>
      </c>
    </row>
    <row r="23" spans="1:5">
      <c r="A23" t="s">
        <v>97</v>
      </c>
      <c r="B23">
        <v>1178</v>
      </c>
      <c r="C23" s="25">
        <f t="shared" si="11"/>
        <v>41.552738780827248</v>
      </c>
      <c r="D23" s="25">
        <f t="shared" si="12"/>
        <v>2.597045793506394</v>
      </c>
    </row>
    <row r="24" spans="1:5">
      <c r="A24" t="s">
        <v>116</v>
      </c>
      <c r="B24">
        <v>1173</v>
      </c>
      <c r="C24" s="14">
        <f>CONVERT(B24,"g", "ozm")</f>
        <v>41.376368921825431</v>
      </c>
      <c r="D24" s="7">
        <f>CONVERT(C24, "ozm", "lbm")</f>
        <v>2.5860226789329368</v>
      </c>
    </row>
    <row r="25" spans="1:5">
      <c r="D25" s="2"/>
    </row>
    <row r="26" spans="1:5">
      <c r="A26" s="3" t="s">
        <v>129</v>
      </c>
      <c r="B26" s="3"/>
      <c r="C26" s="25">
        <f t="shared" ref="C26:C31" si="15">CONVERT(B26,"g", "ozm")</f>
        <v>0</v>
      </c>
      <c r="D26" s="25">
        <f t="shared" ref="D26:D31" si="16">CONVERT(C26, "ozm", "lbm")</f>
        <v>0</v>
      </c>
    </row>
    <row r="27" spans="1:5">
      <c r="A27" t="s">
        <v>92</v>
      </c>
      <c r="B27">
        <v>1030</v>
      </c>
      <c r="C27" s="25">
        <f t="shared" si="15"/>
        <v>36.332190954373566</v>
      </c>
      <c r="D27" s="25">
        <f t="shared" si="16"/>
        <v>2.270761602132076</v>
      </c>
    </row>
    <row r="28" spans="1:5">
      <c r="A28" t="s">
        <v>93</v>
      </c>
      <c r="B28">
        <v>964</v>
      </c>
      <c r="C28" s="25">
        <f t="shared" si="15"/>
        <v>34.004108815549628</v>
      </c>
      <c r="D28" s="25">
        <f t="shared" si="16"/>
        <v>2.1252564897624477</v>
      </c>
    </row>
    <row r="29" spans="1:5">
      <c r="A29" t="s">
        <v>94</v>
      </c>
      <c r="B29">
        <v>342</v>
      </c>
      <c r="C29" s="25">
        <f t="shared" si="15"/>
        <v>12.063698355724039</v>
      </c>
      <c r="D29" s="25">
        <f t="shared" si="16"/>
        <v>0.75398103682443696</v>
      </c>
    </row>
    <row r="30" spans="1:5">
      <c r="A30" t="s">
        <v>95</v>
      </c>
      <c r="B30">
        <v>989</v>
      </c>
      <c r="C30" s="25">
        <f t="shared" si="15"/>
        <v>34.885958110558697</v>
      </c>
      <c r="D30" s="25">
        <f t="shared" si="16"/>
        <v>2.1803720626297314</v>
      </c>
    </row>
    <row r="31" spans="1:5">
      <c r="A31" t="s">
        <v>96</v>
      </c>
      <c r="B31">
        <v>1281</v>
      </c>
      <c r="C31" s="25">
        <f t="shared" si="15"/>
        <v>45.185957876264602</v>
      </c>
      <c r="D31" s="25">
        <f t="shared" si="16"/>
        <v>2.8241219537196014</v>
      </c>
    </row>
    <row r="32" spans="1:5">
      <c r="A32" t="s">
        <v>146</v>
      </c>
      <c r="B32">
        <v>976</v>
      </c>
      <c r="C32" s="15">
        <f t="shared" ref="C32:C37" si="17">CONVERT(B32,"g", "ozm")</f>
        <v>34.427396477153984</v>
      </c>
      <c r="D32" s="15">
        <f t="shared" ref="D32:D37" si="18">CONVERT(C32, "ozm", "lbm")</f>
        <v>2.1517119647387437</v>
      </c>
    </row>
    <row r="33" spans="1:5">
      <c r="A33" t="s">
        <v>147</v>
      </c>
      <c r="B33">
        <f>B32-B117</f>
        <v>895</v>
      </c>
      <c r="C33" s="15">
        <f t="shared" si="17"/>
        <v>31.570204761324604</v>
      </c>
      <c r="D33" s="15">
        <f t="shared" si="18"/>
        <v>1.9731375086487455</v>
      </c>
    </row>
    <row r="34" spans="1:5">
      <c r="A34" t="s">
        <v>172</v>
      </c>
      <c r="B34">
        <v>60</v>
      </c>
      <c r="C34" s="15">
        <f t="shared" si="17"/>
        <v>2.116438308021761</v>
      </c>
      <c r="D34" s="15">
        <f t="shared" si="18"/>
        <v>0.13227737488148014</v>
      </c>
    </row>
    <row r="35" spans="1:5">
      <c r="A35" t="s">
        <v>101</v>
      </c>
      <c r="B35">
        <f>B33-B34</f>
        <v>835</v>
      </c>
      <c r="C35" s="15">
        <f t="shared" si="17"/>
        <v>29.453766453302844</v>
      </c>
      <c r="D35" s="15">
        <f t="shared" si="18"/>
        <v>1.8408601337672654</v>
      </c>
    </row>
    <row r="36" spans="1:5">
      <c r="A36" t="s">
        <v>176</v>
      </c>
      <c r="C36" s="25">
        <f t="shared" si="17"/>
        <v>0</v>
      </c>
      <c r="D36" s="25">
        <f t="shared" si="18"/>
        <v>0</v>
      </c>
    </row>
    <row r="37" spans="1:5">
      <c r="A37" t="s">
        <v>117</v>
      </c>
      <c r="B37">
        <v>646</v>
      </c>
      <c r="C37" s="25">
        <f t="shared" si="17"/>
        <v>22.786985783034297</v>
      </c>
      <c r="D37" s="25">
        <f t="shared" si="18"/>
        <v>1.4241864028906031</v>
      </c>
    </row>
    <row r="38" spans="1:5">
      <c r="A38" t="s">
        <v>175</v>
      </c>
      <c r="B38">
        <v>427</v>
      </c>
      <c r="C38" s="28">
        <f t="shared" ref="C38:C39" si="19">CONVERT(B38,"g", "ozm")</f>
        <v>15.061985958754867</v>
      </c>
      <c r="D38" s="28">
        <f t="shared" ref="D38:D39" si="20">CONVERT(C38, "ozm", "lbm")</f>
        <v>0.94137398457320043</v>
      </c>
    </row>
    <row r="39" spans="1:5">
      <c r="A39" t="s">
        <v>177</v>
      </c>
      <c r="B39">
        <v>506</v>
      </c>
      <c r="C39" s="28">
        <f t="shared" si="19"/>
        <v>17.848629730983518</v>
      </c>
      <c r="D39" s="28">
        <f t="shared" si="20"/>
        <v>1.1155391948338158</v>
      </c>
    </row>
    <row r="40" spans="1:5">
      <c r="C40" s="28"/>
      <c r="D40" s="28"/>
    </row>
    <row r="41" spans="1:5" s="36" customFormat="1">
      <c r="A41" s="3" t="s">
        <v>131</v>
      </c>
      <c r="B41" s="3"/>
      <c r="C41" s="25">
        <f t="shared" ref="C41" si="21">CONVERT(B41,"g", "ozm")</f>
        <v>0</v>
      </c>
      <c r="D41" s="25">
        <f t="shared" ref="D41" si="22">CONVERT(C41, "ozm", "lbm")</f>
        <v>0</v>
      </c>
    </row>
    <row r="42" spans="1:5">
      <c r="A42" s="36" t="s">
        <v>78</v>
      </c>
      <c r="B42" s="36">
        <v>9</v>
      </c>
      <c r="C42" s="37">
        <f t="shared" ref="C42" si="23">CONVERT(B42,"g", "ozm")</f>
        <v>0.31746574620326423</v>
      </c>
      <c r="D42" s="37">
        <f t="shared" ref="D42" si="24">CONVERT(C42, "ozm", "lbm")</f>
        <v>1.9841606232222024E-2</v>
      </c>
    </row>
    <row r="43" spans="1:5">
      <c r="A43" t="s">
        <v>132</v>
      </c>
      <c r="C43">
        <v>4</v>
      </c>
      <c r="D43" s="4">
        <f>CONVERT(C43, "ozm", "lbm")</f>
        <v>0.24999996339155298</v>
      </c>
    </row>
    <row r="44" spans="1:5">
      <c r="A44" t="s">
        <v>157</v>
      </c>
      <c r="B44">
        <v>7</v>
      </c>
      <c r="C44" s="28">
        <f t="shared" ref="C44" si="25">CONVERT(B44,"g", "ozm")</f>
        <v>0.24691780260253882</v>
      </c>
      <c r="D44" s="28">
        <f t="shared" ref="D44" si="26">CONVERT(C44, "ozm", "lbm")</f>
        <v>1.5432360402839351E-2</v>
      </c>
    </row>
    <row r="45" spans="1:5">
      <c r="A45" t="s">
        <v>16</v>
      </c>
      <c r="C45">
        <v>9.5</v>
      </c>
      <c r="D45" s="4">
        <f>CONVERT(C45, "ozm", "lbm")</f>
        <v>0.59374991305493829</v>
      </c>
    </row>
    <row r="46" spans="1:5">
      <c r="A46" t="s">
        <v>34</v>
      </c>
      <c r="C46">
        <v>26.25</v>
      </c>
      <c r="D46" s="4">
        <f>CONVERT(C46, "ozm", "lbm")</f>
        <v>1.6406247597570665</v>
      </c>
    </row>
    <row r="47" spans="1:5">
      <c r="A47" t="s">
        <v>134</v>
      </c>
      <c r="B47">
        <v>462</v>
      </c>
      <c r="C47" s="9">
        <f>CONVERT(B47,"g", "ozm")</f>
        <v>16.296574971767562</v>
      </c>
      <c r="D47" s="7">
        <f t="shared" ref="D47:D58" si="27">CONVERT(C47, "ozm", "lbm")</f>
        <v>1.0185357865873972</v>
      </c>
      <c r="E47" s="13"/>
    </row>
    <row r="48" spans="1:5">
      <c r="A48" t="s">
        <v>137</v>
      </c>
      <c r="B48">
        <v>388</v>
      </c>
      <c r="C48" s="9">
        <f t="shared" ref="C48:C58" si="28">CONVERT(B48,"g", "ozm")</f>
        <v>13.686301058540723</v>
      </c>
      <c r="D48" s="7">
        <f t="shared" si="27"/>
        <v>0.85539369090023842</v>
      </c>
      <c r="E48" s="13"/>
    </row>
    <row r="49" spans="1:5">
      <c r="A49" t="s">
        <v>15</v>
      </c>
      <c r="B49">
        <f>B47-B48</f>
        <v>74</v>
      </c>
      <c r="C49" s="9">
        <f t="shared" si="28"/>
        <v>2.6102739132268389</v>
      </c>
      <c r="D49" s="7">
        <f t="shared" si="27"/>
        <v>0.16314209568715884</v>
      </c>
      <c r="E49" s="28"/>
    </row>
    <row r="50" spans="1:5">
      <c r="A50" t="s">
        <v>125</v>
      </c>
      <c r="B50">
        <v>226</v>
      </c>
      <c r="C50" s="28">
        <f t="shared" ref="C50:C51" si="29">CONVERT(B50,"g", "ozm")</f>
        <v>7.9719176268819671</v>
      </c>
      <c r="D50" s="28">
        <f t="shared" ref="D50:D51" si="30">CONVERT(C50, "ozm", "lbm")</f>
        <v>0.49824477872024192</v>
      </c>
      <c r="E50" s="28"/>
    </row>
    <row r="51" spans="1:5">
      <c r="A51" t="s">
        <v>126</v>
      </c>
      <c r="B51">
        <v>138</v>
      </c>
      <c r="C51" s="28">
        <f t="shared" si="29"/>
        <v>4.8678081084500509</v>
      </c>
      <c r="D51" s="28">
        <f t="shared" si="30"/>
        <v>0.30423796222740435</v>
      </c>
      <c r="E51" s="13"/>
    </row>
    <row r="52" spans="1:5">
      <c r="A52" t="s">
        <v>115</v>
      </c>
      <c r="B52">
        <v>177</v>
      </c>
      <c r="C52" s="9">
        <f t="shared" si="28"/>
        <v>6.2434930086641955</v>
      </c>
      <c r="D52" s="7">
        <f t="shared" si="27"/>
        <v>0.39021825590036641</v>
      </c>
    </row>
    <row r="53" spans="1:5">
      <c r="A53" t="s">
        <v>30</v>
      </c>
      <c r="B53">
        <v>10</v>
      </c>
      <c r="C53" s="9">
        <f t="shared" si="28"/>
        <v>0.35273971800362686</v>
      </c>
      <c r="D53" s="7">
        <f t="shared" si="27"/>
        <v>2.2046229146913357E-2</v>
      </c>
    </row>
    <row r="54" spans="1:5">
      <c r="A54" t="s">
        <v>185</v>
      </c>
      <c r="B54">
        <v>112</v>
      </c>
      <c r="C54" s="9">
        <f t="shared" si="28"/>
        <v>3.9506848416406211</v>
      </c>
      <c r="D54" s="7">
        <f t="shared" si="27"/>
        <v>0.24691776644542962</v>
      </c>
    </row>
    <row r="55" spans="1:5">
      <c r="C55" s="15"/>
      <c r="D55" s="15"/>
    </row>
    <row r="56" spans="1:5">
      <c r="A56" s="3" t="s">
        <v>156</v>
      </c>
      <c r="B56" s="3"/>
      <c r="C56" s="15">
        <f t="shared" si="28"/>
        <v>0</v>
      </c>
      <c r="D56" s="15">
        <f t="shared" si="27"/>
        <v>0</v>
      </c>
    </row>
    <row r="57" spans="1:5">
      <c r="A57" t="s">
        <v>29</v>
      </c>
      <c r="C57" s="25">
        <f t="shared" si="28"/>
        <v>0</v>
      </c>
      <c r="D57" s="25">
        <f t="shared" si="27"/>
        <v>0</v>
      </c>
    </row>
    <row r="58" spans="1:5">
      <c r="A58" t="s">
        <v>31</v>
      </c>
      <c r="B58">
        <v>32</v>
      </c>
      <c r="C58" s="25">
        <f t="shared" si="28"/>
        <v>1.128767097611606</v>
      </c>
      <c r="D58" s="25">
        <f t="shared" si="27"/>
        <v>7.0547933270122751E-2</v>
      </c>
    </row>
    <row r="59" spans="1:5">
      <c r="A59" t="s">
        <v>35</v>
      </c>
      <c r="B59">
        <v>40</v>
      </c>
      <c r="C59" s="6">
        <f>CONVERT(B59,"g", "ozm")</f>
        <v>1.4109588720145074</v>
      </c>
      <c r="D59" s="4">
        <f t="shared" ref="D59:D61" si="31">CONVERT(C59, "ozm", "lbm")</f>
        <v>8.8184916587653428E-2</v>
      </c>
    </row>
    <row r="60" spans="1:5">
      <c r="A60" t="s">
        <v>114</v>
      </c>
      <c r="B60">
        <v>261</v>
      </c>
      <c r="C60" s="7">
        <f>CONVERT(B60,"g", "ozm")</f>
        <v>9.2065066398946609</v>
      </c>
      <c r="D60" s="7">
        <f t="shared" si="31"/>
        <v>0.57540658073443873</v>
      </c>
    </row>
    <row r="61" spans="1:5">
      <c r="A61" t="s">
        <v>184</v>
      </c>
      <c r="C61" s="25">
        <f>CONVERT(B61,"g", "ozm")</f>
        <v>0</v>
      </c>
      <c r="D61" s="25">
        <f t="shared" si="31"/>
        <v>0</v>
      </c>
    </row>
    <row r="62" spans="1:5">
      <c r="A62" t="s">
        <v>106</v>
      </c>
      <c r="B62">
        <v>89</v>
      </c>
      <c r="C62" s="15">
        <f t="shared" ref="C62:C63" si="32">CONVERT(B62,"g", "ozm")</f>
        <v>3.1393834902322793</v>
      </c>
      <c r="D62" s="15">
        <f t="shared" ref="D62:D63" si="33">CONVERT(C62, "ozm", "lbm")</f>
        <v>0.19621143940752889</v>
      </c>
    </row>
    <row r="63" spans="1:5">
      <c r="A63" t="s">
        <v>79</v>
      </c>
      <c r="B63">
        <v>34</v>
      </c>
      <c r="C63" s="28">
        <f t="shared" si="32"/>
        <v>1.1993150412123315</v>
      </c>
      <c r="D63" s="28">
        <f t="shared" si="33"/>
        <v>7.495717909950543E-2</v>
      </c>
    </row>
    <row r="64" spans="1:5">
      <c r="A64" t="s">
        <v>154</v>
      </c>
      <c r="B64">
        <v>87</v>
      </c>
      <c r="C64" s="25">
        <f t="shared" ref="C64" si="34">CONVERT(B64,"g", "ozm")</f>
        <v>3.0688355466315538</v>
      </c>
      <c r="D64" s="25">
        <f t="shared" ref="D64" si="35">CONVERT(C64, "ozm", "lbm")</f>
        <v>0.19180219357814624</v>
      </c>
    </row>
    <row r="65" spans="1:4">
      <c r="C65" s="25"/>
      <c r="D65" s="25"/>
    </row>
    <row r="66" spans="1:4">
      <c r="A66" s="30" t="s">
        <v>119</v>
      </c>
      <c r="B66" s="30"/>
      <c r="C66" s="39">
        <f t="shared" ref="C66:C74" si="36">CONVERT(B66,"g", "ozm")</f>
        <v>0</v>
      </c>
      <c r="D66" s="39">
        <f t="shared" ref="D66:D74" si="37">CONVERT(C66, "ozm", "lbm")</f>
        <v>0</v>
      </c>
    </row>
    <row r="67" spans="1:4">
      <c r="A67" t="s">
        <v>86</v>
      </c>
      <c r="B67">
        <v>136</v>
      </c>
      <c r="C67" s="25">
        <f t="shared" si="36"/>
        <v>4.7972601648493258</v>
      </c>
      <c r="D67" s="25">
        <f t="shared" si="37"/>
        <v>0.29982871639802172</v>
      </c>
    </row>
    <row r="68" spans="1:4">
      <c r="A68" t="s">
        <v>118</v>
      </c>
      <c r="B68">
        <v>220</v>
      </c>
      <c r="C68" s="39">
        <f t="shared" si="36"/>
        <v>7.7602737960797912</v>
      </c>
      <c r="D68" s="39">
        <f t="shared" si="37"/>
        <v>0.48501704123209388</v>
      </c>
    </row>
    <row r="69" spans="1:4">
      <c r="A69" t="s">
        <v>153</v>
      </c>
      <c r="B69">
        <v>30</v>
      </c>
      <c r="C69" s="39">
        <f t="shared" si="36"/>
        <v>1.0582191540108805</v>
      </c>
      <c r="D69" s="39">
        <f t="shared" si="37"/>
        <v>6.6138687440740071E-2</v>
      </c>
    </row>
    <row r="70" spans="1:4">
      <c r="A70" t="s">
        <v>9</v>
      </c>
      <c r="B70">
        <v>55</v>
      </c>
      <c r="C70" s="39">
        <f t="shared" si="36"/>
        <v>1.9400684490199478</v>
      </c>
      <c r="D70" s="39">
        <f t="shared" si="37"/>
        <v>0.12125426030802347</v>
      </c>
    </row>
    <row r="71" spans="1:4">
      <c r="A71" t="s">
        <v>191</v>
      </c>
      <c r="B71">
        <v>68</v>
      </c>
      <c r="C71" s="39">
        <f t="shared" si="36"/>
        <v>2.3986300824246629</v>
      </c>
      <c r="D71" s="39">
        <f t="shared" si="37"/>
        <v>0.14991435819901086</v>
      </c>
    </row>
    <row r="72" spans="1:4">
      <c r="A72" t="s">
        <v>192</v>
      </c>
      <c r="B72">
        <v>106</v>
      </c>
      <c r="C72" s="39">
        <f t="shared" si="36"/>
        <v>3.7390410108384451</v>
      </c>
      <c r="D72" s="39">
        <f t="shared" si="37"/>
        <v>0.23369002895728164</v>
      </c>
    </row>
    <row r="73" spans="1:4">
      <c r="A73" t="s">
        <v>82</v>
      </c>
      <c r="B73">
        <v>182</v>
      </c>
      <c r="C73" s="39">
        <f t="shared" si="36"/>
        <v>6.4198628676660086</v>
      </c>
      <c r="D73" s="39">
        <f t="shared" si="37"/>
        <v>0.40124137047382313</v>
      </c>
    </row>
    <row r="74" spans="1:4">
      <c r="A74" t="s">
        <v>161</v>
      </c>
      <c r="B74">
        <v>178</v>
      </c>
      <c r="C74" s="39">
        <f t="shared" si="36"/>
        <v>6.2787669804645585</v>
      </c>
      <c r="D74" s="39">
        <f t="shared" si="37"/>
        <v>0.39242287881505777</v>
      </c>
    </row>
    <row r="75" spans="1:4" s="36" customFormat="1">
      <c r="A75"/>
      <c r="B75"/>
      <c r="C75" s="25"/>
      <c r="D75" s="25"/>
    </row>
    <row r="76" spans="1:4" s="36" customFormat="1">
      <c r="A76" s="3" t="s">
        <v>32</v>
      </c>
      <c r="B76" s="3"/>
      <c r="C76" s="25">
        <f t="shared" ref="C76" si="38">CONVERT(B76,"g", "ozm")</f>
        <v>0</v>
      </c>
      <c r="D76" s="25">
        <f t="shared" ref="D76" si="39">CONVERT(C76, "ozm", "lbm")</f>
        <v>0</v>
      </c>
    </row>
    <row r="77" spans="1:4">
      <c r="A77" s="36" t="s">
        <v>23</v>
      </c>
      <c r="B77" s="36">
        <v>26</v>
      </c>
      <c r="C77" s="37">
        <f t="shared" ref="C77" si="40">CONVERT(B77,"g", "ozm")</f>
        <v>0.91712326680942979</v>
      </c>
      <c r="D77" s="37">
        <f t="shared" ref="D77" si="41">CONVERT(C77, "ozm", "lbm")</f>
        <v>5.7320195781974732E-2</v>
      </c>
    </row>
    <row r="78" spans="1:4">
      <c r="A78" s="36" t="s">
        <v>77</v>
      </c>
      <c r="B78" s="36">
        <v>48</v>
      </c>
      <c r="C78" s="37">
        <f t="shared" ref="C78" si="42">CONVERT(B78,"g", "ozm")</f>
        <v>1.6931506464174091</v>
      </c>
      <c r="D78" s="37">
        <f t="shared" ref="D78" si="43">CONVERT(C78, "ozm", "lbm")</f>
        <v>0.10582189990518413</v>
      </c>
    </row>
    <row r="79" spans="1:4">
      <c r="A79" t="s">
        <v>33</v>
      </c>
      <c r="C79">
        <v>3.4</v>
      </c>
      <c r="D79" s="4">
        <f>D95</f>
        <v>0.11684501447864082</v>
      </c>
    </row>
    <row r="80" spans="1:4">
      <c r="A80" t="s">
        <v>174</v>
      </c>
      <c r="B80">
        <v>55</v>
      </c>
      <c r="C80" s="15">
        <f t="shared" ref="C80:C89" si="44">CONVERT(B80,"g", "ozm")</f>
        <v>1.9400684490199478</v>
      </c>
      <c r="D80" s="15">
        <f t="shared" ref="D80:D89" si="45">CONVERT(C80, "ozm", "lbm")</f>
        <v>0.12125426030802347</v>
      </c>
    </row>
    <row r="81" spans="1:6">
      <c r="A81" t="s">
        <v>186</v>
      </c>
      <c r="B81">
        <v>278</v>
      </c>
      <c r="C81" s="7">
        <f t="shared" si="44"/>
        <v>9.8061641605008276</v>
      </c>
      <c r="D81" s="7">
        <f t="shared" si="45"/>
        <v>0.61288517028419143</v>
      </c>
    </row>
    <row r="82" spans="1:6">
      <c r="A82" t="s">
        <v>187</v>
      </c>
      <c r="B82">
        <v>11</v>
      </c>
      <c r="C82" s="7">
        <f t="shared" si="44"/>
        <v>0.38801368980398959</v>
      </c>
      <c r="D82" s="7">
        <f t="shared" si="45"/>
        <v>2.4250852061604697E-2</v>
      </c>
    </row>
    <row r="83" spans="1:6">
      <c r="A83" t="s">
        <v>105</v>
      </c>
      <c r="B83">
        <v>140</v>
      </c>
      <c r="C83" s="15">
        <f t="shared" si="44"/>
        <v>4.9383560520507759</v>
      </c>
      <c r="D83" s="15">
        <f t="shared" si="45"/>
        <v>0.30864720805678703</v>
      </c>
    </row>
    <row r="84" spans="1:6">
      <c r="A84" t="s">
        <v>81</v>
      </c>
      <c r="B84">
        <v>23</v>
      </c>
      <c r="C84" s="28">
        <f t="shared" ref="C84" si="46">CONVERT(B84,"g", "ozm")</f>
        <v>0.81130135140834181</v>
      </c>
      <c r="D84" s="28">
        <f t="shared" ref="D84" si="47">CONVERT(C84, "ozm", "lbm")</f>
        <v>5.0706327037900727E-2</v>
      </c>
    </row>
    <row r="85" spans="1:6">
      <c r="A85" t="s">
        <v>108</v>
      </c>
      <c r="B85">
        <v>101</v>
      </c>
      <c r="C85" s="15">
        <f t="shared" si="44"/>
        <v>3.5626711518366316</v>
      </c>
      <c r="D85" s="15">
        <f t="shared" si="45"/>
        <v>0.22266691438382494</v>
      </c>
    </row>
    <row r="86" spans="1:6">
      <c r="A86" t="s">
        <v>109</v>
      </c>
      <c r="B86">
        <v>136</v>
      </c>
      <c r="C86" s="15">
        <f t="shared" si="44"/>
        <v>4.7972601648493258</v>
      </c>
      <c r="D86" s="15">
        <f t="shared" si="45"/>
        <v>0.29982871639802172</v>
      </c>
    </row>
    <row r="87" spans="1:6">
      <c r="A87" t="s">
        <v>110</v>
      </c>
      <c r="B87">
        <v>9</v>
      </c>
      <c r="C87" s="15">
        <f t="shared" si="44"/>
        <v>0.31746574620326423</v>
      </c>
      <c r="D87" s="15">
        <f t="shared" si="45"/>
        <v>1.9841606232222024E-2</v>
      </c>
    </row>
    <row r="88" spans="1:6">
      <c r="A88" t="s">
        <v>155</v>
      </c>
      <c r="B88">
        <v>174</v>
      </c>
      <c r="C88" s="25">
        <f t="shared" si="44"/>
        <v>6.1376710932631076</v>
      </c>
      <c r="D88" s="25">
        <f t="shared" si="45"/>
        <v>0.38360438715629247</v>
      </c>
    </row>
    <row r="89" spans="1:6">
      <c r="A89" t="s">
        <v>83</v>
      </c>
      <c r="B89">
        <v>69</v>
      </c>
      <c r="C89" s="25">
        <f t="shared" si="44"/>
        <v>2.4339040542250254</v>
      </c>
      <c r="D89" s="25">
        <f t="shared" si="45"/>
        <v>0.15211898111370217</v>
      </c>
    </row>
    <row r="90" spans="1:6">
      <c r="A90" t="s">
        <v>84</v>
      </c>
      <c r="B90">
        <v>41</v>
      </c>
      <c r="C90" s="25">
        <f t="shared" ref="C90:C92" si="48">CONVERT(B90,"g", "ozm")</f>
        <v>1.4462328438148702</v>
      </c>
      <c r="D90" s="25">
        <f t="shared" ref="D90:D92" si="49">CONVERT(C90, "ozm", "lbm")</f>
        <v>9.0389539502344782E-2</v>
      </c>
    </row>
    <row r="91" spans="1:6">
      <c r="A91" t="s">
        <v>12</v>
      </c>
      <c r="B91">
        <v>23</v>
      </c>
      <c r="C91" s="39">
        <f t="shared" ref="C91:C92" si="50">CONVERT(B91,"g", "ozm")</f>
        <v>0.81130135140834181</v>
      </c>
      <c r="D91" s="39">
        <f t="shared" ref="D91:D92" si="51">CONVERT(C91, "ozm", "lbm")</f>
        <v>5.0706327037900727E-2</v>
      </c>
    </row>
    <row r="92" spans="1:6">
      <c r="A92" t="s">
        <v>127</v>
      </c>
      <c r="B92">
        <v>20</v>
      </c>
      <c r="C92" s="39">
        <f t="shared" si="50"/>
        <v>0.70547943600725371</v>
      </c>
      <c r="D92" s="39">
        <f t="shared" si="51"/>
        <v>4.4092458293826714E-2</v>
      </c>
    </row>
    <row r="93" spans="1:6">
      <c r="C93" s="7"/>
      <c r="D93" s="7"/>
    </row>
    <row r="94" spans="1:6">
      <c r="A94" s="3" t="s">
        <v>37</v>
      </c>
      <c r="C94" s="25">
        <f t="shared" ref="C94" si="52">CONVERT(B94,"g", "ozm")</f>
        <v>0</v>
      </c>
      <c r="D94" s="25">
        <f t="shared" ref="D94" si="53">CONVERT(C94, "ozm", "lbm")</f>
        <v>0</v>
      </c>
    </row>
    <row r="95" spans="1:6">
      <c r="A95" t="s">
        <v>38</v>
      </c>
      <c r="B95">
        <v>53</v>
      </c>
      <c r="C95" s="6">
        <f>CONVERT(B95,"g", "ozm")</f>
        <v>1.8695205054192225</v>
      </c>
      <c r="D95" s="7">
        <f>CONVERT(C95, "ozm", "lbm")</f>
        <v>0.11684501447864082</v>
      </c>
      <c r="E95">
        <v>3</v>
      </c>
      <c r="F95" s="7">
        <f>D101*E95</f>
        <v>0.31746569971555239</v>
      </c>
    </row>
    <row r="96" spans="1:6">
      <c r="C96" s="7"/>
      <c r="D96" s="7"/>
    </row>
    <row r="97" spans="1:4">
      <c r="A97" s="8" t="s">
        <v>120</v>
      </c>
      <c r="C97" s="25">
        <f t="shared" ref="C97" si="54">CONVERT(B97,"g", "ozm")</f>
        <v>0</v>
      </c>
      <c r="D97" s="25">
        <f t="shared" ref="D97" si="55">CONVERT(C97, "ozm", "lbm")</f>
        <v>0</v>
      </c>
    </row>
    <row r="98" spans="1:4">
      <c r="A98" t="s">
        <v>121</v>
      </c>
      <c r="B98">
        <v>315</v>
      </c>
      <c r="C98" s="7">
        <f t="shared" ref="C98:C126" si="56">CONVERT(B98,"g", "ozm")</f>
        <v>11.111301117114246</v>
      </c>
      <c r="D98" s="7">
        <f t="shared" ref="D98:D126" si="57">CONVERT(C98, "ozm", "lbm")</f>
        <v>0.69445621812777081</v>
      </c>
    </row>
    <row r="99" spans="1:4">
      <c r="A99" t="s">
        <v>188</v>
      </c>
      <c r="B99">
        <v>167</v>
      </c>
      <c r="C99" s="7">
        <f t="shared" si="56"/>
        <v>5.8907532906605686</v>
      </c>
      <c r="D99" s="7">
        <f t="shared" si="57"/>
        <v>0.36817202675345306</v>
      </c>
    </row>
    <row r="100" spans="1:4">
      <c r="A100" t="s">
        <v>168</v>
      </c>
      <c r="B100">
        <v>152</v>
      </c>
      <c r="C100" s="7">
        <f t="shared" si="56"/>
        <v>5.3616437136551278</v>
      </c>
      <c r="D100" s="7">
        <f t="shared" si="57"/>
        <v>0.33510268303308305</v>
      </c>
    </row>
    <row r="101" spans="1:4">
      <c r="A101" t="s">
        <v>169</v>
      </c>
      <c r="B101">
        <v>48</v>
      </c>
      <c r="C101" s="7">
        <f t="shared" si="56"/>
        <v>1.6931506464174091</v>
      </c>
      <c r="D101" s="7">
        <f t="shared" si="57"/>
        <v>0.10582189990518413</v>
      </c>
    </row>
    <row r="102" spans="1:4">
      <c r="A102" t="s">
        <v>170</v>
      </c>
      <c r="B102">
        <v>134</v>
      </c>
      <c r="C102" s="7">
        <f t="shared" si="56"/>
        <v>4.7267122212486008</v>
      </c>
      <c r="D102" s="7">
        <f t="shared" si="57"/>
        <v>0.29541947056863904</v>
      </c>
    </row>
    <row r="103" spans="1:4">
      <c r="A103" t="s">
        <v>87</v>
      </c>
      <c r="B103">
        <v>31</v>
      </c>
      <c r="C103" s="25">
        <f t="shared" ref="C103" si="58">CONVERT(B103,"g", "ozm")</f>
        <v>1.0934931258112432</v>
      </c>
      <c r="D103" s="25">
        <f t="shared" ref="D103" si="59">CONVERT(C103, "ozm", "lbm")</f>
        <v>6.8343310355431411E-2</v>
      </c>
    </row>
    <row r="104" spans="1:4">
      <c r="A104" t="s">
        <v>4</v>
      </c>
      <c r="B104">
        <v>80</v>
      </c>
      <c r="C104" s="39">
        <f t="shared" ref="C104" si="60">CONVERT(B104,"g", "ozm")</f>
        <v>2.8219177440290149</v>
      </c>
      <c r="D104" s="39">
        <f t="shared" ref="D104" si="61">CONVERT(C104, "ozm", "lbm")</f>
        <v>0.17636983317530686</v>
      </c>
    </row>
    <row r="105" spans="1:4">
      <c r="A105" t="s">
        <v>162</v>
      </c>
      <c r="C105" s="15">
        <f t="shared" si="56"/>
        <v>0</v>
      </c>
      <c r="D105" s="15">
        <f t="shared" si="57"/>
        <v>0</v>
      </c>
    </row>
    <row r="106" spans="1:4">
      <c r="A106" t="s">
        <v>42</v>
      </c>
      <c r="C106" s="15">
        <f t="shared" si="56"/>
        <v>0</v>
      </c>
      <c r="D106" s="15">
        <f t="shared" si="57"/>
        <v>0</v>
      </c>
    </row>
    <row r="107" spans="1:4">
      <c r="A107" t="s">
        <v>60</v>
      </c>
      <c r="B107">
        <v>144</v>
      </c>
      <c r="C107" s="15">
        <f t="shared" si="56"/>
        <v>5.0794519392522277</v>
      </c>
      <c r="D107" s="15">
        <f t="shared" si="57"/>
        <v>0.31746569971555239</v>
      </c>
    </row>
    <row r="108" spans="1:4">
      <c r="A108" t="s">
        <v>43</v>
      </c>
      <c r="C108" s="15">
        <f t="shared" si="56"/>
        <v>0</v>
      </c>
      <c r="D108" s="15">
        <f t="shared" si="57"/>
        <v>0</v>
      </c>
    </row>
    <row r="109" spans="1:4">
      <c r="A109" t="s">
        <v>160</v>
      </c>
      <c r="B109">
        <v>463</v>
      </c>
      <c r="C109" s="15">
        <f t="shared" si="56"/>
        <v>16.331848943567923</v>
      </c>
      <c r="D109" s="15">
        <f t="shared" si="57"/>
        <v>1.0207404095020884</v>
      </c>
    </row>
    <row r="110" spans="1:4">
      <c r="A110" t="s">
        <v>163</v>
      </c>
      <c r="B110">
        <v>67</v>
      </c>
      <c r="C110" s="15">
        <f t="shared" si="56"/>
        <v>2.3633561106243004</v>
      </c>
      <c r="D110" s="15">
        <f t="shared" si="57"/>
        <v>0.14770973528431952</v>
      </c>
    </row>
    <row r="111" spans="1:4">
      <c r="A111" t="s">
        <v>88</v>
      </c>
      <c r="B111">
        <v>68</v>
      </c>
      <c r="C111" s="25">
        <f t="shared" ref="C111" si="62">CONVERT(B111,"g", "ozm")</f>
        <v>2.3986300824246629</v>
      </c>
      <c r="D111" s="25">
        <f t="shared" ref="D111" si="63">CONVERT(C111, "ozm", "lbm")</f>
        <v>0.14991435819901086</v>
      </c>
    </row>
    <row r="112" spans="1:4">
      <c r="A112" t="s">
        <v>123</v>
      </c>
      <c r="B112">
        <v>310</v>
      </c>
      <c r="C112" s="28">
        <f t="shared" ref="C112:C114" si="64">CONVERT(B112,"g", "ozm")</f>
        <v>10.934931258112432</v>
      </c>
      <c r="D112" s="28">
        <f t="shared" ref="D112:D114" si="65">CONVERT(C112, "ozm", "lbm")</f>
        <v>0.68343310355431408</v>
      </c>
    </row>
    <row r="113" spans="1:4">
      <c r="A113" t="s">
        <v>190</v>
      </c>
      <c r="B113">
        <v>57</v>
      </c>
      <c r="C113" s="28">
        <f t="shared" si="64"/>
        <v>2.010616392620673</v>
      </c>
      <c r="D113" s="28">
        <f t="shared" si="65"/>
        <v>0.12566350613740615</v>
      </c>
    </row>
    <row r="114" spans="1:4">
      <c r="A114" t="s">
        <v>124</v>
      </c>
      <c r="B114">
        <v>203</v>
      </c>
      <c r="C114" s="28">
        <f t="shared" si="64"/>
        <v>7.1606162754736253</v>
      </c>
      <c r="D114" s="28">
        <f t="shared" si="65"/>
        <v>0.44753845168234119</v>
      </c>
    </row>
    <row r="115" spans="1:4">
      <c r="C115" s="15"/>
      <c r="D115" s="15"/>
    </row>
    <row r="116" spans="1:4">
      <c r="A116" s="19" t="s">
        <v>18</v>
      </c>
      <c r="C116" s="15">
        <f t="shared" si="56"/>
        <v>0</v>
      </c>
      <c r="D116" s="15">
        <f t="shared" si="57"/>
        <v>0</v>
      </c>
    </row>
    <row r="117" spans="1:4">
      <c r="A117" t="s">
        <v>171</v>
      </c>
      <c r="B117">
        <v>81</v>
      </c>
      <c r="C117" s="15">
        <f t="shared" si="56"/>
        <v>2.8571917158293774</v>
      </c>
      <c r="D117" s="15">
        <f t="shared" si="57"/>
        <v>0.1785744560899982</v>
      </c>
    </row>
    <row r="118" spans="1:4">
      <c r="A118" t="s">
        <v>107</v>
      </c>
      <c r="B118">
        <v>28</v>
      </c>
      <c r="C118" s="15">
        <f t="shared" si="56"/>
        <v>0.98767121041015526</v>
      </c>
      <c r="D118" s="15">
        <f t="shared" si="57"/>
        <v>6.1729441611357405E-2</v>
      </c>
    </row>
    <row r="119" spans="1:4">
      <c r="A119" t="s">
        <v>56</v>
      </c>
      <c r="B119">
        <v>78</v>
      </c>
      <c r="C119" s="15">
        <f t="shared" si="56"/>
        <v>2.7513698004282898</v>
      </c>
      <c r="D119" s="15">
        <f t="shared" si="57"/>
        <v>0.1719605873459242</v>
      </c>
    </row>
    <row r="120" spans="1:4">
      <c r="A120" t="s">
        <v>57</v>
      </c>
      <c r="B120">
        <v>80</v>
      </c>
      <c r="C120" s="15">
        <f t="shared" si="56"/>
        <v>2.8219177440290149</v>
      </c>
      <c r="D120" s="15">
        <f t="shared" si="57"/>
        <v>0.17636983317530686</v>
      </c>
    </row>
    <row r="121" spans="1:4">
      <c r="C121" s="15">
        <f t="shared" si="56"/>
        <v>0</v>
      </c>
      <c r="D121" s="15">
        <f t="shared" si="57"/>
        <v>0</v>
      </c>
    </row>
    <row r="122" spans="1:4">
      <c r="C122" s="15">
        <f t="shared" si="56"/>
        <v>0</v>
      </c>
      <c r="D122" s="15">
        <f t="shared" si="57"/>
        <v>0</v>
      </c>
    </row>
    <row r="123" spans="1:4">
      <c r="C123" s="15">
        <f t="shared" si="56"/>
        <v>0</v>
      </c>
      <c r="D123" s="15">
        <f t="shared" si="57"/>
        <v>0</v>
      </c>
    </row>
    <row r="124" spans="1:4">
      <c r="C124" s="15">
        <f t="shared" si="56"/>
        <v>0</v>
      </c>
      <c r="D124" s="15">
        <f t="shared" si="57"/>
        <v>0</v>
      </c>
    </row>
    <row r="125" spans="1:4">
      <c r="C125" s="15">
        <f t="shared" si="56"/>
        <v>0</v>
      </c>
      <c r="D125" s="15">
        <f t="shared" si="57"/>
        <v>0</v>
      </c>
    </row>
    <row r="126" spans="1:4">
      <c r="C126" s="15">
        <f t="shared" si="56"/>
        <v>0</v>
      </c>
      <c r="D126" s="15">
        <f t="shared" si="57"/>
        <v>0</v>
      </c>
    </row>
  </sheetData>
  <sheetCalcPr fullCalcOnLoad="1"/>
  <phoneticPr fontId="16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Base Weight</vt:lpstr>
      <vt:lpstr>Food</vt:lpstr>
      <vt:lpstr>On Me</vt:lpstr>
      <vt:lpstr>Master List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Ward</dc:creator>
  <cp:lastModifiedBy>Michael Ward</cp:lastModifiedBy>
  <dcterms:created xsi:type="dcterms:W3CDTF">2015-01-12T02:15:35Z</dcterms:created>
  <dcterms:modified xsi:type="dcterms:W3CDTF">2016-08-12T10:21:52Z</dcterms:modified>
</cp:coreProperties>
</file>