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19040" windowHeight="13380" tabRatio="500"/>
  </bookViews>
  <sheets>
    <sheet name="Base Weight" sheetId="3" r:id="rId1"/>
    <sheet name="Food" sheetId="4" r:id="rId2"/>
    <sheet name="On Me" sheetId="5" r:id="rId3"/>
    <sheet name="Master List" sheetId="1" r:id="rId4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8" i="3"/>
  <c r="D50"/>
  <c r="C50"/>
  <c r="B50"/>
  <c r="D48"/>
  <c r="C48"/>
  <c r="B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6"/>
  <c r="C36"/>
  <c r="B36"/>
  <c r="D35"/>
  <c r="C35"/>
  <c r="D34"/>
  <c r="C34"/>
  <c r="D33"/>
  <c r="C33"/>
  <c r="D32"/>
  <c r="C32"/>
  <c r="D29"/>
  <c r="C29"/>
  <c r="B29"/>
  <c r="D28"/>
  <c r="C28"/>
  <c r="D27"/>
  <c r="C27"/>
  <c r="D24"/>
  <c r="C24"/>
  <c r="B24"/>
  <c r="D23"/>
  <c r="D22"/>
  <c r="C22"/>
  <c r="D21"/>
  <c r="C21"/>
  <c r="D20"/>
  <c r="C20"/>
  <c r="D18"/>
  <c r="C18"/>
  <c r="B18"/>
  <c r="D17"/>
  <c r="C17"/>
  <c r="D16"/>
  <c r="C16"/>
  <c r="D15"/>
  <c r="C15"/>
  <c r="D14"/>
  <c r="C14"/>
  <c r="D13"/>
  <c r="C13"/>
  <c r="D12"/>
  <c r="C12"/>
  <c r="D10"/>
  <c r="C10"/>
  <c r="B10"/>
  <c r="D9"/>
  <c r="C9"/>
  <c r="D8"/>
  <c r="C8"/>
  <c r="D7"/>
  <c r="C7"/>
  <c r="D6"/>
  <c r="C6"/>
  <c r="D5"/>
  <c r="C5"/>
  <c r="D4"/>
  <c r="C4"/>
  <c r="D3"/>
  <c r="C3"/>
  <c r="D2"/>
  <c r="C2"/>
  <c r="E22" i="4"/>
  <c r="D22"/>
  <c r="A22"/>
  <c r="D19"/>
  <c r="C19"/>
  <c r="A19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F4"/>
  <c r="D4"/>
  <c r="F3"/>
  <c r="D3"/>
  <c r="F2"/>
  <c r="D2"/>
  <c r="D101" i="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F76"/>
  <c r="D76"/>
  <c r="C76"/>
  <c r="D74"/>
  <c r="C74"/>
  <c r="D73"/>
  <c r="C73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D60"/>
  <c r="C60"/>
  <c r="D57"/>
  <c r="C57"/>
  <c r="D56"/>
  <c r="C56"/>
  <c r="D55"/>
  <c r="C55"/>
  <c r="D52"/>
  <c r="C52"/>
  <c r="D51"/>
  <c r="C51"/>
  <c r="D50"/>
  <c r="C50"/>
  <c r="D49"/>
  <c r="C49"/>
  <c r="D48"/>
  <c r="C48"/>
  <c r="D47"/>
  <c r="C47"/>
  <c r="D46"/>
  <c r="C46"/>
  <c r="D45"/>
  <c r="C45"/>
  <c r="D43"/>
  <c r="C43"/>
  <c r="D42"/>
  <c r="C42"/>
  <c r="D41"/>
  <c r="C41"/>
  <c r="D40"/>
  <c r="C40"/>
  <c r="B40"/>
  <c r="D39"/>
  <c r="C39"/>
  <c r="D38"/>
  <c r="C38"/>
  <c r="D37"/>
  <c r="D36"/>
  <c r="D35"/>
  <c r="D34"/>
  <c r="D33"/>
  <c r="C33"/>
  <c r="D31"/>
  <c r="C31"/>
  <c r="D30"/>
  <c r="C30"/>
  <c r="D29"/>
  <c r="C29"/>
  <c r="B29"/>
  <c r="D28"/>
  <c r="C28"/>
  <c r="D27"/>
  <c r="C27"/>
  <c r="B27"/>
  <c r="D26"/>
  <c r="C26"/>
  <c r="D25"/>
  <c r="C25"/>
  <c r="D24"/>
  <c r="C24"/>
  <c r="D23"/>
  <c r="C23"/>
  <c r="D22"/>
  <c r="C22"/>
  <c r="D21"/>
  <c r="C21"/>
  <c r="D20"/>
  <c r="C20"/>
  <c r="D18"/>
  <c r="C18"/>
  <c r="D17"/>
  <c r="C17"/>
  <c r="D16"/>
  <c r="C16"/>
  <c r="D15"/>
  <c r="C15"/>
  <c r="D14"/>
  <c r="C14"/>
  <c r="D13"/>
  <c r="C13"/>
  <c r="D12"/>
  <c r="C12"/>
  <c r="D10"/>
  <c r="C10"/>
  <c r="D9"/>
  <c r="C9"/>
  <c r="D8"/>
  <c r="C8"/>
  <c r="D7"/>
  <c r="C7"/>
  <c r="D6"/>
  <c r="C6"/>
  <c r="D5"/>
  <c r="C5"/>
  <c r="D4"/>
  <c r="C4"/>
  <c r="D3"/>
  <c r="C3"/>
  <c r="D2"/>
  <c r="C2"/>
</calcChain>
</file>

<file path=xl/sharedStrings.xml><?xml version="1.0" encoding="utf-8"?>
<sst xmlns="http://schemas.openxmlformats.org/spreadsheetml/2006/main" count="179" uniqueCount="155">
  <si>
    <t>Black Down Gloves</t>
    <phoneticPr fontId="14" type="noConversion"/>
  </si>
  <si>
    <t>White claireborne briefs</t>
    <phoneticPr fontId="14" type="noConversion"/>
  </si>
  <si>
    <t>Total</t>
    <phoneticPr fontId="14" type="noConversion"/>
  </si>
  <si>
    <t>Gander self-inflator</t>
    <phoneticPr fontId="14" type="noConversion"/>
  </si>
  <si>
    <t>Sleeping Pads</t>
    <phoneticPr fontId="14" type="noConversion"/>
  </si>
  <si>
    <t>Food</t>
    <phoneticPr fontId="14" type="noConversion"/>
  </si>
  <si>
    <t>On me</t>
    <phoneticPr fontId="14" type="noConversion"/>
  </si>
  <si>
    <t>Name</t>
    <phoneticPr fontId="14" type="noConversion"/>
  </si>
  <si>
    <t>Grams</t>
    <phoneticPr fontId="14" type="noConversion"/>
  </si>
  <si>
    <t>Ounces</t>
    <phoneticPr fontId="14" type="noConversion"/>
  </si>
  <si>
    <t>Pounds</t>
    <phoneticPr fontId="14" type="noConversion"/>
  </si>
  <si>
    <t>Sleeping</t>
    <phoneticPr fontId="14" type="noConversion"/>
  </si>
  <si>
    <t>Total</t>
    <phoneticPr fontId="14" type="noConversion"/>
  </si>
  <si>
    <t>Multitool</t>
    <phoneticPr fontId="14" type="noConversion"/>
  </si>
  <si>
    <t>Cup</t>
    <phoneticPr fontId="14" type="noConversion"/>
  </si>
  <si>
    <t>Composition Book w/ pen</t>
    <phoneticPr fontId="14" type="noConversion"/>
  </si>
  <si>
    <t>Map</t>
    <phoneticPr fontId="14" type="noConversion"/>
  </si>
  <si>
    <t>Long Underwear</t>
    <phoneticPr fontId="14" type="noConversion"/>
  </si>
  <si>
    <t>Dark Blue Tasc tee</t>
    <phoneticPr fontId="14" type="noConversion"/>
  </si>
  <si>
    <t>Smartwool long socks</t>
    <phoneticPr fontId="14" type="noConversion"/>
  </si>
  <si>
    <t>Fleece hood</t>
    <phoneticPr fontId="14" type="noConversion"/>
  </si>
  <si>
    <t>Green Medium compression sack</t>
    <phoneticPr fontId="14" type="noConversion"/>
  </si>
  <si>
    <t>UQ hangup kit</t>
    <phoneticPr fontId="14" type="noConversion"/>
  </si>
  <si>
    <t>bamboo boxers</t>
    <phoneticPr fontId="14" type="noConversion"/>
  </si>
  <si>
    <t>Little notebook</t>
    <phoneticPr fontId="14" type="noConversion"/>
  </si>
  <si>
    <t>Little notebook and pen</t>
    <phoneticPr fontId="14" type="noConversion"/>
  </si>
  <si>
    <t>Green wool hat</t>
    <phoneticPr fontId="14" type="noConversion"/>
  </si>
  <si>
    <t>Cutoff jorts</t>
    <phoneticPr fontId="14" type="noConversion"/>
  </si>
  <si>
    <t>Nathan storage belt</t>
    <phoneticPr fontId="14" type="noConversion"/>
  </si>
  <si>
    <t>Poly liner gloves</t>
    <phoneticPr fontId="14" type="noConversion"/>
  </si>
  <si>
    <t>2L camelback bladder (no hose)</t>
    <phoneticPr fontId="14" type="noConversion"/>
  </si>
  <si>
    <t>Poly liners</t>
    <phoneticPr fontId="14" type="noConversion"/>
  </si>
  <si>
    <t>White claiborne boxers</t>
    <phoneticPr fontId="14" type="noConversion"/>
  </si>
  <si>
    <t>Green power source</t>
    <phoneticPr fontId="14" type="noConversion"/>
  </si>
  <si>
    <t>Garmin charger</t>
    <phoneticPr fontId="14" type="noConversion"/>
  </si>
  <si>
    <t>snickers bites</t>
    <phoneticPr fontId="14" type="noConversion"/>
  </si>
  <si>
    <t>bag of Munchies</t>
    <phoneticPr fontId="14" type="noConversion"/>
  </si>
  <si>
    <t>Habenaro BBQ almonds</t>
    <phoneticPr fontId="14" type="noConversion"/>
  </si>
  <si>
    <t># of servings</t>
    <phoneticPr fontId="14" type="noConversion"/>
  </si>
  <si>
    <t>Beef sausage bites</t>
    <phoneticPr fontId="14" type="noConversion"/>
  </si>
  <si>
    <t>Lara bars</t>
    <phoneticPr fontId="14" type="noConversion"/>
  </si>
  <si>
    <t>Mixed nuts</t>
    <phoneticPr fontId="14" type="noConversion"/>
  </si>
  <si>
    <t>Pack weight</t>
    <phoneticPr fontId="14" type="noConversion"/>
  </si>
  <si>
    <t>Final weight</t>
    <phoneticPr fontId="14" type="noConversion"/>
  </si>
  <si>
    <t>Eureka 2 man</t>
    <phoneticPr fontId="14" type="noConversion"/>
  </si>
  <si>
    <t>Energizer lamp light combo</t>
    <phoneticPr fontId="14" type="noConversion"/>
  </si>
  <si>
    <t>Kettle</t>
    <phoneticPr fontId="14" type="noConversion"/>
  </si>
  <si>
    <t>Triple pad: al ccf, 2/3 ccf, Gander self inflator</t>
    <phoneticPr fontId="14" type="noConversion"/>
  </si>
  <si>
    <t>Blue spork</t>
    <phoneticPr fontId="14" type="noConversion"/>
  </si>
  <si>
    <t>Quick Kit</t>
    <phoneticPr fontId="14" type="noConversion"/>
  </si>
  <si>
    <t>Comfort Items</t>
    <phoneticPr fontId="14" type="noConversion"/>
  </si>
  <si>
    <t>Pack towel</t>
    <phoneticPr fontId="14" type="noConversion"/>
  </si>
  <si>
    <t>Big Thermos</t>
    <phoneticPr fontId="14" type="noConversion"/>
  </si>
  <si>
    <t>Magnesium spark took</t>
    <phoneticPr fontId="14" type="noConversion"/>
  </si>
  <si>
    <t>Grams</t>
    <phoneticPr fontId="14" type="noConversion"/>
  </si>
  <si>
    <t>Dog Stuff</t>
    <phoneticPr fontId="14" type="noConversion"/>
  </si>
  <si>
    <t>Blue bowl</t>
    <phoneticPr fontId="14" type="noConversion"/>
  </si>
  <si>
    <t>Hammock</t>
    <phoneticPr fontId="14" type="noConversion"/>
  </si>
  <si>
    <t>Number</t>
    <phoneticPr fontId="14" type="noConversion"/>
  </si>
  <si>
    <t>Total</t>
    <phoneticPr fontId="14" type="noConversion"/>
  </si>
  <si>
    <t>Choppers</t>
    <phoneticPr fontId="14" type="noConversion"/>
  </si>
  <si>
    <t>Buff</t>
    <phoneticPr fontId="14" type="noConversion"/>
  </si>
  <si>
    <t>Big pail with lid</t>
    <phoneticPr fontId="14" type="noConversion"/>
  </si>
  <si>
    <t>Big pail no lid</t>
    <phoneticPr fontId="14" type="noConversion"/>
  </si>
  <si>
    <t>Big lid</t>
    <phoneticPr fontId="14" type="noConversion"/>
  </si>
  <si>
    <t>Red Stove Fuel Container (as of 1/16)</t>
    <phoneticPr fontId="14" type="noConversion"/>
  </si>
  <si>
    <t>Shelter</t>
    <phoneticPr fontId="14" type="noConversion"/>
  </si>
  <si>
    <t>Storage/pack</t>
    <phoneticPr fontId="14" type="noConversion"/>
  </si>
  <si>
    <t>Clima UQ (in stuff sack)</t>
    <phoneticPr fontId="14" type="noConversion"/>
  </si>
  <si>
    <t>Clima UQ (no stuff sack)</t>
    <phoneticPr fontId="14" type="noConversion"/>
  </si>
  <si>
    <t>Clima UQ (no hangup kit or stuff sack</t>
    <phoneticPr fontId="14" type="noConversion"/>
  </si>
  <si>
    <t>Fly Creek UL (no tent/fast fly setup)</t>
    <phoneticPr fontId="14" type="noConversion"/>
  </si>
  <si>
    <t>Fly Creek UL</t>
    <phoneticPr fontId="14" type="noConversion"/>
  </si>
  <si>
    <t>Green rain fly</t>
    <phoneticPr fontId="14" type="noConversion"/>
  </si>
  <si>
    <t>Camera</t>
    <phoneticPr fontId="14" type="noConversion"/>
  </si>
  <si>
    <t>First Aid Kit (2/26/16</t>
    <phoneticPr fontId="14" type="noConversion"/>
  </si>
  <si>
    <t>Big Agnes stuff sack</t>
    <phoneticPr fontId="14" type="noConversion"/>
  </si>
  <si>
    <t>Wallet</t>
    <phoneticPr fontId="14" type="noConversion"/>
  </si>
  <si>
    <t>Phone</t>
    <phoneticPr fontId="14" type="noConversion"/>
  </si>
  <si>
    <t>ID/Credit Card</t>
    <phoneticPr fontId="14" type="noConversion"/>
  </si>
  <si>
    <t>Total pack estimate</t>
    <phoneticPr fontId="14" type="noConversion"/>
  </si>
  <si>
    <t>Camera</t>
    <phoneticPr fontId="14" type="noConversion"/>
  </si>
  <si>
    <t xml:space="preserve">Phone </t>
    <phoneticPr fontId="14" type="noConversion"/>
  </si>
  <si>
    <t>Keys</t>
    <phoneticPr fontId="14" type="noConversion"/>
  </si>
  <si>
    <t>Name</t>
    <phoneticPr fontId="14" type="noConversion"/>
  </si>
  <si>
    <t>Blue on blue tarp</t>
    <phoneticPr fontId="14" type="noConversion"/>
  </si>
  <si>
    <t>Total</t>
    <phoneticPr fontId="14" type="noConversion"/>
  </si>
  <si>
    <t>Sleeping Bags</t>
    <phoneticPr fontId="14" type="noConversion"/>
  </si>
  <si>
    <t>Cheap blue ccf pad (long part)</t>
    <phoneticPr fontId="14" type="noConversion"/>
  </si>
  <si>
    <t>Kitchen</t>
    <phoneticPr fontId="14" type="noConversion"/>
  </si>
  <si>
    <t>MSR Stove</t>
    <phoneticPr fontId="14" type="noConversion"/>
  </si>
  <si>
    <t>Reflective Blanket (in baggie</t>
    <phoneticPr fontId="14" type="noConversion"/>
  </si>
  <si>
    <t>First Aid</t>
    <phoneticPr fontId="14" type="noConversion"/>
  </si>
  <si>
    <t>Cat Can Stove</t>
    <phoneticPr fontId="14" type="noConversion"/>
  </si>
  <si>
    <t>Hammock string kit</t>
    <phoneticPr fontId="14" type="noConversion"/>
  </si>
  <si>
    <t>Big Agnes inflatable pad</t>
    <phoneticPr fontId="14" type="noConversion"/>
  </si>
  <si>
    <t>TNF Thermoball jacket</t>
    <phoneticPr fontId="14" type="noConversion"/>
  </si>
  <si>
    <t>Sawyer filter water bottle</t>
    <phoneticPr fontId="14" type="noConversion"/>
  </si>
  <si>
    <t>Long sleeve tech tee</t>
    <phoneticPr fontId="14" type="noConversion"/>
  </si>
  <si>
    <t>Green wool Hat</t>
    <phoneticPr fontId="14" type="noConversion"/>
  </si>
  <si>
    <t>Total calories</t>
    <phoneticPr fontId="14" type="noConversion"/>
  </si>
  <si>
    <t>Cal/serving</t>
    <phoneticPr fontId="14" type="noConversion"/>
  </si>
  <si>
    <t>Total calories</t>
    <phoneticPr fontId="14" type="noConversion"/>
  </si>
  <si>
    <t># of servings ate</t>
    <phoneticPr fontId="14" type="noConversion"/>
  </si>
  <si>
    <t>Total calories ate</t>
    <phoneticPr fontId="14" type="noConversion"/>
  </si>
  <si>
    <t>Garmin calories burned</t>
    <phoneticPr fontId="14" type="noConversion"/>
  </si>
  <si>
    <t>Garmin total time</t>
    <phoneticPr fontId="14" type="noConversion"/>
  </si>
  <si>
    <t>Calories/hr</t>
    <phoneticPr fontId="14" type="noConversion"/>
  </si>
  <si>
    <t>Calories per day</t>
    <phoneticPr fontId="14" type="noConversion"/>
  </si>
  <si>
    <t>Cal/lb</t>
    <phoneticPr fontId="14" type="noConversion"/>
  </si>
  <si>
    <t>Dried cranberries</t>
    <phoneticPr fontId="14" type="noConversion"/>
  </si>
  <si>
    <t>Mountain House Chic/Rib and mash potatoes</t>
    <phoneticPr fontId="14" type="noConversion"/>
  </si>
  <si>
    <t>Fuel canister (Vanilla) half full</t>
    <phoneticPr fontId="14" type="noConversion"/>
  </si>
  <si>
    <t>Total</t>
    <phoneticPr fontId="14" type="noConversion"/>
  </si>
  <si>
    <t>Honey stinger Carmel</t>
    <phoneticPr fontId="14" type="noConversion"/>
  </si>
  <si>
    <t>Sport beans Watermelon</t>
    <phoneticPr fontId="14" type="noConversion"/>
  </si>
  <si>
    <t>Orange hammer gel</t>
    <phoneticPr fontId="14" type="noConversion"/>
  </si>
  <si>
    <t>Mini Gu enegry chews black cherry</t>
    <phoneticPr fontId="14" type="noConversion"/>
  </si>
  <si>
    <t>1 avacado</t>
    <phoneticPr fontId="14" type="noConversion"/>
  </si>
  <si>
    <t>?</t>
    <phoneticPr fontId="14" type="noConversion"/>
  </si>
  <si>
    <t>Total grams</t>
    <phoneticPr fontId="14" type="noConversion"/>
  </si>
  <si>
    <t>Total lbs</t>
    <phoneticPr fontId="14" type="noConversion"/>
  </si>
  <si>
    <t>Blue on blue tarp w/ string up kit and 4 stakes</t>
    <phoneticPr fontId="14" type="noConversion"/>
  </si>
  <si>
    <t>Clima top quilt (in BA stuff sack</t>
    <phoneticPr fontId="14" type="noConversion"/>
  </si>
  <si>
    <t>Sawyer plunger</t>
    <phoneticPr fontId="14" type="noConversion"/>
  </si>
  <si>
    <t>Nathan headlamp</t>
    <phoneticPr fontId="14" type="noConversion"/>
  </si>
  <si>
    <t>Big black trash bag</t>
    <phoneticPr fontId="14" type="noConversion"/>
  </si>
  <si>
    <t>TNF rain jacket</t>
    <phoneticPr fontId="14" type="noConversion"/>
  </si>
  <si>
    <t>LS mizuno 1/4 zip</t>
    <phoneticPr fontId="14" type="noConversion"/>
  </si>
  <si>
    <t>Swiftwick socks</t>
    <phoneticPr fontId="14" type="noConversion"/>
  </si>
  <si>
    <t>Tasc DRC tee</t>
    <phoneticPr fontId="14" type="noConversion"/>
  </si>
  <si>
    <t>Garmin Fenix</t>
    <phoneticPr fontId="14" type="noConversion"/>
  </si>
  <si>
    <t>Self weight</t>
    <phoneticPr fontId="14" type="noConversion"/>
  </si>
  <si>
    <t>Havarti Cheese</t>
    <phoneticPr fontId="14" type="noConversion"/>
  </si>
  <si>
    <t>Clima top quilt (in BA stuff sack</t>
    <phoneticPr fontId="14" type="noConversion"/>
  </si>
  <si>
    <t>Clima top quilt (in XS compression sack)</t>
    <phoneticPr fontId="14" type="noConversion"/>
  </si>
  <si>
    <t>2L camelback bladder w Sawyer inline filter and hose</t>
    <phoneticPr fontId="14" type="noConversion"/>
  </si>
  <si>
    <t>Water</t>
    <phoneticPr fontId="14" type="noConversion"/>
  </si>
  <si>
    <t>Clothes</t>
    <phoneticPr fontId="14" type="noConversion"/>
  </si>
  <si>
    <t>Dark Blue wool sweater</t>
    <phoneticPr fontId="14" type="noConversion"/>
  </si>
  <si>
    <t>Clothing</t>
    <phoneticPr fontId="14" type="noConversion"/>
  </si>
  <si>
    <t>Map</t>
    <phoneticPr fontId="14" type="noConversion"/>
  </si>
  <si>
    <t>First Aid</t>
    <phoneticPr fontId="14" type="noConversion"/>
  </si>
  <si>
    <t>Comfort Items</t>
    <phoneticPr fontId="14" type="noConversion"/>
  </si>
  <si>
    <t>Brooks Cascadia</t>
    <phoneticPr fontId="14" type="noConversion"/>
  </si>
  <si>
    <t>Weight (oz)</t>
    <phoneticPr fontId="14" type="noConversion"/>
  </si>
  <si>
    <t>Diamond's Bag</t>
    <phoneticPr fontId="14" type="noConversion"/>
  </si>
  <si>
    <t>Big Agnes 30 degree bag</t>
    <phoneticPr fontId="14" type="noConversion"/>
  </si>
  <si>
    <t>Thermolite bag liner</t>
    <phoneticPr fontId="14" type="noConversion"/>
  </si>
  <si>
    <t>Big Agnes 30 degree bag (with compression sack)</t>
    <phoneticPr fontId="14" type="noConversion"/>
  </si>
  <si>
    <t>TNF cat's meow 20 degree bag (with compression sack)</t>
    <phoneticPr fontId="14" type="noConversion"/>
  </si>
  <si>
    <t>DIY insulation sleeping pad</t>
    <phoneticPr fontId="14" type="noConversion"/>
  </si>
  <si>
    <t>Weight (lb)</t>
    <phoneticPr fontId="14" type="noConversion"/>
  </si>
  <si>
    <t>Reflective blue ccf pad</t>
    <phoneticPr fontId="14" type="noConversion"/>
  </si>
  <si>
    <t>First aid Kit</t>
    <phoneticPr fontId="14" type="noConversion"/>
  </si>
</sst>
</file>

<file path=xl/styles.xml><?xml version="1.0" encoding="utf-8"?>
<styleSheet xmlns="http://schemas.openxmlformats.org/spreadsheetml/2006/main">
  <fonts count="15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sz val="10"/>
      <name val="Verdana"/>
    </font>
    <font>
      <i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i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3" fillId="0" borderId="0" xfId="0" applyFont="1"/>
    <xf numFmtId="2" fontId="0" fillId="0" borderId="0" xfId="0" applyNumberFormat="1"/>
    <xf numFmtId="0" fontId="12" fillId="0" borderId="0" xfId="0" applyFont="1"/>
    <xf numFmtId="2" fontId="0" fillId="0" borderId="0" xfId="0" applyNumberFormat="1"/>
    <xf numFmtId="14" fontId="12" fillId="0" borderId="0" xfId="0" applyNumberFormat="1" applyFont="1"/>
    <xf numFmtId="2" fontId="0" fillId="0" borderId="0" xfId="0" applyNumberFormat="1"/>
    <xf numFmtId="2" fontId="0" fillId="0" borderId="0" xfId="0" applyNumberFormat="1"/>
    <xf numFmtId="0" fontId="10" fillId="0" borderId="0" xfId="0" applyFont="1"/>
    <xf numFmtId="2" fontId="0" fillId="0" borderId="0" xfId="0" applyNumberFormat="1"/>
    <xf numFmtId="0" fontId="11" fillId="0" borderId="0" xfId="0" applyFont="1"/>
    <xf numFmtId="2" fontId="0" fillId="0" borderId="0" xfId="0" applyNumberFormat="1"/>
    <xf numFmtId="10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0" fontId="7" fillId="0" borderId="0" xfId="0" applyFont="1"/>
    <xf numFmtId="0" fontId="5" fillId="0" borderId="0" xfId="0" applyFont="1"/>
    <xf numFmtId="2" fontId="5" fillId="0" borderId="0" xfId="0" applyNumberFormat="1" applyFont="1"/>
    <xf numFmtId="2" fontId="6" fillId="0" borderId="0" xfId="0" applyNumberFormat="1" applyFont="1"/>
    <xf numFmtId="2" fontId="9" fillId="0" borderId="0" xfId="0" applyNumberFormat="1" applyFont="1"/>
    <xf numFmtId="2" fontId="4" fillId="0" borderId="0" xfId="0" applyNumberFormat="1" applyFont="1"/>
    <xf numFmtId="2" fontId="0" fillId="0" borderId="0" xfId="0" applyNumberFormat="1"/>
    <xf numFmtId="0" fontId="3" fillId="0" borderId="0" xfId="0" applyFont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46" fontId="0" fillId="0" borderId="0" xfId="0" applyNumberFormat="1"/>
    <xf numFmtId="0" fontId="0" fillId="0" borderId="0" xfId="0" applyNumberFormat="1"/>
    <xf numFmtId="1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58"/>
  <sheetViews>
    <sheetView tabSelected="1" view="pageLayout" workbookViewId="0">
      <selection activeCell="B6" sqref="B6"/>
    </sheetView>
  </sheetViews>
  <sheetFormatPr baseColWidth="10" defaultRowHeight="13"/>
  <cols>
    <col min="1" max="1" width="18" customWidth="1"/>
  </cols>
  <sheetData>
    <row r="1" spans="1:4">
      <c r="A1" s="5" t="s">
        <v>7</v>
      </c>
      <c r="B1" t="s">
        <v>8</v>
      </c>
      <c r="C1" t="s">
        <v>9</v>
      </c>
      <c r="D1" t="s">
        <v>10</v>
      </c>
    </row>
    <row r="2" spans="1:4">
      <c r="A2" s="3" t="s">
        <v>140</v>
      </c>
      <c r="B2" s="8"/>
      <c r="C2" s="15">
        <f t="shared" ref="C2:C10" si="0">CONVERT(B2,"g", "ozm")</f>
        <v>0</v>
      </c>
      <c r="D2" s="15">
        <f t="shared" ref="D2:D10" si="1">CONVERT(C2, "ozm", "lbm")</f>
        <v>0</v>
      </c>
    </row>
    <row r="3" spans="1:4">
      <c r="A3" t="s">
        <v>139</v>
      </c>
      <c r="B3">
        <v>315</v>
      </c>
      <c r="C3" s="15">
        <f t="shared" si="0"/>
        <v>11.111301117114246</v>
      </c>
      <c r="D3" s="15">
        <f t="shared" si="1"/>
        <v>0.69445621812777081</v>
      </c>
    </row>
    <row r="4" spans="1:4">
      <c r="A4" t="s">
        <v>19</v>
      </c>
      <c r="B4">
        <v>48</v>
      </c>
      <c r="C4" s="15">
        <f t="shared" si="0"/>
        <v>1.6931506464174091</v>
      </c>
      <c r="D4" s="15">
        <f t="shared" si="1"/>
        <v>0.10582189990518413</v>
      </c>
    </row>
    <row r="5" spans="1:4">
      <c r="A5" t="s">
        <v>26</v>
      </c>
      <c r="B5">
        <v>67</v>
      </c>
      <c r="C5" s="15">
        <f t="shared" si="0"/>
        <v>2.3633561106243004</v>
      </c>
      <c r="D5" s="15">
        <f t="shared" si="1"/>
        <v>0.14770973528431952</v>
      </c>
    </row>
    <row r="6" spans="1:4">
      <c r="A6" t="s">
        <v>61</v>
      </c>
      <c r="C6" s="25">
        <f t="shared" si="0"/>
        <v>0</v>
      </c>
      <c r="D6" s="25">
        <f t="shared" si="1"/>
        <v>0</v>
      </c>
    </row>
    <row r="7" spans="1:4">
      <c r="A7" t="s">
        <v>29</v>
      </c>
      <c r="B7">
        <v>31</v>
      </c>
      <c r="C7" s="25">
        <f t="shared" si="0"/>
        <v>1.0934931258112432</v>
      </c>
      <c r="D7" s="25">
        <f t="shared" si="1"/>
        <v>6.8343310355431411E-2</v>
      </c>
    </row>
    <row r="8" spans="1:4">
      <c r="A8" t="s">
        <v>127</v>
      </c>
      <c r="B8">
        <v>310</v>
      </c>
      <c r="C8" s="25">
        <f t="shared" si="0"/>
        <v>10.934931258112432</v>
      </c>
      <c r="D8" s="25">
        <f t="shared" si="1"/>
        <v>0.68343310355431408</v>
      </c>
    </row>
    <row r="9" spans="1:4">
      <c r="A9" t="s">
        <v>1</v>
      </c>
      <c r="B9">
        <v>73</v>
      </c>
      <c r="C9" s="15">
        <f t="shared" si="0"/>
        <v>2.5749999414264764</v>
      </c>
      <c r="D9" s="15">
        <f t="shared" si="1"/>
        <v>0.16093747277246753</v>
      </c>
    </row>
    <row r="10" spans="1:4">
      <c r="A10" s="20" t="s">
        <v>2</v>
      </c>
      <c r="B10" s="20">
        <f>SUM(B3:B9)</f>
        <v>844</v>
      </c>
      <c r="C10" s="21">
        <f t="shared" si="0"/>
        <v>29.771232199506109</v>
      </c>
      <c r="D10" s="21">
        <f t="shared" si="1"/>
        <v>1.8607017399994876</v>
      </c>
    </row>
    <row r="11" spans="1:4">
      <c r="A11" s="17"/>
      <c r="B11" s="17"/>
      <c r="C11" s="17"/>
      <c r="D11" s="17"/>
    </row>
    <row r="12" spans="1:4" s="17" customFormat="1">
      <c r="A12" s="16" t="s">
        <v>11</v>
      </c>
      <c r="B12"/>
      <c r="C12" s="15">
        <f t="shared" ref="C12:C14" si="2">CONVERT(B12,"g", "ozm")</f>
        <v>0</v>
      </c>
      <c r="D12" s="15">
        <f t="shared" ref="D12:D17" si="3">CONVERT(C12, "ozm", "lbm")</f>
        <v>0</v>
      </c>
    </row>
    <row r="13" spans="1:4">
      <c r="A13" t="s">
        <v>68</v>
      </c>
      <c r="B13">
        <v>976</v>
      </c>
      <c r="C13" s="25">
        <f>CONVERT(B13,"g", "ozm")</f>
        <v>34.427396477153984</v>
      </c>
      <c r="D13" s="25">
        <f>CONVERT(C13, "ozm", "lbm")</f>
        <v>2.1517119647387437</v>
      </c>
    </row>
    <row r="14" spans="1:4">
      <c r="A14" t="s">
        <v>122</v>
      </c>
      <c r="B14">
        <v>327</v>
      </c>
      <c r="C14" s="25">
        <f t="shared" si="2"/>
        <v>11.534588778718598</v>
      </c>
      <c r="D14" s="22">
        <f t="shared" si="3"/>
        <v>0.72091169310406689</v>
      </c>
    </row>
    <row r="15" spans="1:4">
      <c r="A15" t="s">
        <v>123</v>
      </c>
      <c r="B15">
        <v>646</v>
      </c>
      <c r="C15" s="25">
        <f>CONVERT(B15,"g", "ozm")</f>
        <v>22.786985783034297</v>
      </c>
      <c r="D15" s="25">
        <f>CONVERT(C15, "ozm", "lbm")</f>
        <v>1.4241864028906031</v>
      </c>
    </row>
    <row r="16" spans="1:4">
      <c r="A16" t="s">
        <v>57</v>
      </c>
      <c r="B16">
        <v>369</v>
      </c>
      <c r="C16" s="15">
        <f t="shared" ref="C16:C17" si="4">CONVERT(B16,"g", "ozm")</f>
        <v>13.01609559433383</v>
      </c>
      <c r="D16" s="22">
        <f t="shared" si="3"/>
        <v>0.81350585552110288</v>
      </c>
    </row>
    <row r="17" spans="1:5">
      <c r="A17" t="s">
        <v>94</v>
      </c>
      <c r="B17">
        <v>257</v>
      </c>
      <c r="C17" s="15">
        <f t="shared" si="4"/>
        <v>9.0654107526932108</v>
      </c>
      <c r="D17" s="22">
        <f t="shared" si="3"/>
        <v>0.56658808907567337</v>
      </c>
    </row>
    <row r="18" spans="1:5">
      <c r="A18" s="17" t="s">
        <v>12</v>
      </c>
      <c r="B18" s="17">
        <f>SUM(B13:B17)</f>
        <v>2575</v>
      </c>
      <c r="C18" s="18">
        <f>SUM(C13:C17)</f>
        <v>90.830477385933932</v>
      </c>
      <c r="D18" s="18">
        <f>SUM(D13:D17)</f>
        <v>5.67690400533019</v>
      </c>
    </row>
    <row r="19" spans="1:5">
      <c r="A19" s="17"/>
      <c r="B19" s="17"/>
      <c r="C19" s="18"/>
      <c r="D19" s="18"/>
    </row>
    <row r="20" spans="1:5">
      <c r="A20" s="16" t="s">
        <v>142</v>
      </c>
      <c r="B20" s="17"/>
      <c r="C20" s="15">
        <f t="shared" ref="C20:C24" si="5">CONVERT(B20,"g", "ozm")</f>
        <v>0</v>
      </c>
      <c r="D20" s="22">
        <f t="shared" ref="D20:D24" si="6">CONVERT(C20, "ozm", "lbm")</f>
        <v>0</v>
      </c>
    </row>
    <row r="21" spans="1:5">
      <c r="A21" t="s">
        <v>154</v>
      </c>
      <c r="B21">
        <v>27</v>
      </c>
      <c r="C21" s="15">
        <f t="shared" si="5"/>
        <v>0.95239723860979253</v>
      </c>
      <c r="D21" s="22">
        <f t="shared" si="6"/>
        <v>5.9524818696666072E-2</v>
      </c>
    </row>
    <row r="22" spans="1:5">
      <c r="A22" t="s">
        <v>125</v>
      </c>
      <c r="B22">
        <v>87</v>
      </c>
      <c r="C22" s="25">
        <f t="shared" si="5"/>
        <v>3.0688355466315538</v>
      </c>
      <c r="D22" s="25">
        <f t="shared" si="6"/>
        <v>0.19180219357814624</v>
      </c>
    </row>
    <row r="23" spans="1:5">
      <c r="A23" t="s">
        <v>49</v>
      </c>
      <c r="B23">
        <v>32</v>
      </c>
      <c r="C23">
        <v>1.2</v>
      </c>
      <c r="D23" s="25">
        <f t="shared" si="6"/>
        <v>7.4999989017465893E-2</v>
      </c>
    </row>
    <row r="24" spans="1:5">
      <c r="A24" s="27" t="s">
        <v>12</v>
      </c>
      <c r="B24" s="27">
        <f>SUM(B21:B23)</f>
        <v>146</v>
      </c>
      <c r="C24" s="28">
        <f t="shared" si="5"/>
        <v>5.1499998828529527</v>
      </c>
      <c r="D24" s="28">
        <f t="shared" si="6"/>
        <v>0.32187494554493506</v>
      </c>
    </row>
    <row r="25" spans="1:5" s="17" customFormat="1">
      <c r="C25" s="25"/>
      <c r="D25" s="22"/>
      <c r="E25" s="27"/>
    </row>
    <row r="26" spans="1:5" s="17" customFormat="1">
      <c r="A26" s="31" t="s">
        <v>137</v>
      </c>
      <c r="B26" s="31"/>
      <c r="C26" s="25">
        <v>0</v>
      </c>
      <c r="D26" s="25">
        <v>0</v>
      </c>
    </row>
    <row r="27" spans="1:5">
      <c r="A27" t="s">
        <v>136</v>
      </c>
      <c r="B27">
        <v>220</v>
      </c>
      <c r="C27" s="25">
        <f>CONVERT(B27,"g", "ozm")</f>
        <v>7.7602737960797912</v>
      </c>
      <c r="D27" s="25">
        <f>CONVERT(C27, "ozm", "lbm")</f>
        <v>0.48501704123209388</v>
      </c>
    </row>
    <row r="28" spans="1:5">
      <c r="A28" t="s">
        <v>124</v>
      </c>
      <c r="B28">
        <v>30</v>
      </c>
      <c r="C28" s="25">
        <f>CONVERT(B28,"g", "ozm")</f>
        <v>1.0582191540108805</v>
      </c>
      <c r="D28" s="25">
        <f>CONVERT(C28, "ozm", "lbm")</f>
        <v>6.6138687440740071E-2</v>
      </c>
    </row>
    <row r="29" spans="1:5">
      <c r="A29" s="27" t="s">
        <v>12</v>
      </c>
      <c r="B29" s="27">
        <f>SUM(B25:B28)</f>
        <v>250</v>
      </c>
      <c r="C29" s="28">
        <f t="shared" ref="C29" si="7">CONVERT(B29,"g", "ozm")</f>
        <v>8.8184929500906719</v>
      </c>
      <c r="D29" s="28">
        <f t="shared" ref="D29" si="8">CONVERT(C29, "ozm", "lbm")</f>
        <v>0.55115572867283402</v>
      </c>
    </row>
    <row r="30" spans="1:5">
      <c r="C30" s="25"/>
      <c r="D30" s="25"/>
    </row>
    <row r="31" spans="1:5">
      <c r="A31" s="3" t="s">
        <v>89</v>
      </c>
      <c r="B31" s="17"/>
      <c r="C31" s="25"/>
      <c r="D31" s="22"/>
    </row>
    <row r="32" spans="1:5">
      <c r="A32" s="26" t="s">
        <v>112</v>
      </c>
      <c r="B32" s="26">
        <v>118</v>
      </c>
      <c r="C32" s="25">
        <f t="shared" ref="C32:C36" si="9">CONVERT(B32,"g", "ozm")</f>
        <v>4.162328672442797</v>
      </c>
      <c r="D32" s="22">
        <f t="shared" ref="D32:D36" si="10">CONVERT(C32, "ozm", "lbm")</f>
        <v>0.26014550393357766</v>
      </c>
    </row>
    <row r="33" spans="1:4">
      <c r="A33" t="s">
        <v>48</v>
      </c>
      <c r="B33">
        <v>10</v>
      </c>
      <c r="C33" s="25">
        <f t="shared" si="9"/>
        <v>0.35273971800362686</v>
      </c>
      <c r="D33" s="25">
        <f t="shared" si="10"/>
        <v>2.2046229146913357E-2</v>
      </c>
    </row>
    <row r="34" spans="1:4">
      <c r="A34" t="s">
        <v>46</v>
      </c>
      <c r="B34">
        <v>177</v>
      </c>
      <c r="C34" s="25">
        <f t="shared" si="9"/>
        <v>6.2434930086641955</v>
      </c>
      <c r="D34" s="25">
        <f t="shared" si="10"/>
        <v>0.39021825590036641</v>
      </c>
    </row>
    <row r="35" spans="1:4">
      <c r="A35" t="s">
        <v>93</v>
      </c>
      <c r="B35">
        <v>11</v>
      </c>
      <c r="C35" s="25">
        <f t="shared" si="9"/>
        <v>0.38801368980398959</v>
      </c>
      <c r="D35" s="25">
        <f t="shared" si="10"/>
        <v>2.4250852061604697E-2</v>
      </c>
    </row>
    <row r="36" spans="1:4">
      <c r="A36" s="27" t="s">
        <v>113</v>
      </c>
      <c r="B36" s="27">
        <f>SUM(B32:B35)</f>
        <v>316</v>
      </c>
      <c r="C36" s="28">
        <f t="shared" si="9"/>
        <v>11.146575088914609</v>
      </c>
      <c r="D36" s="28">
        <f t="shared" si="10"/>
        <v>0.69666084104246218</v>
      </c>
    </row>
    <row r="38" spans="1:4">
      <c r="A38" s="16" t="s">
        <v>143</v>
      </c>
      <c r="C38" s="15">
        <f t="shared" ref="C38:C48" si="11">CONVERT(B38,"g", "ozm")</f>
        <v>0</v>
      </c>
      <c r="D38" s="15">
        <f t="shared" ref="D38:D48" si="12">CONVERT(C38, "ozm", "lbm")</f>
        <v>0</v>
      </c>
    </row>
    <row r="39" spans="1:4">
      <c r="A39" t="s">
        <v>33</v>
      </c>
      <c r="B39">
        <v>69</v>
      </c>
      <c r="C39" s="25">
        <f t="shared" si="11"/>
        <v>2.4339040542250254</v>
      </c>
      <c r="D39" s="25">
        <f t="shared" si="12"/>
        <v>0.15211898111370217</v>
      </c>
    </row>
    <row r="40" spans="1:4" s="17" customFormat="1">
      <c r="A40" t="s">
        <v>34</v>
      </c>
      <c r="B40">
        <v>41</v>
      </c>
      <c r="C40" s="25">
        <f t="shared" si="11"/>
        <v>1.4462328438148702</v>
      </c>
      <c r="D40" s="25">
        <f t="shared" si="12"/>
        <v>9.0389539502344782E-2</v>
      </c>
    </row>
    <row r="41" spans="1:4">
      <c r="A41" t="s">
        <v>141</v>
      </c>
      <c r="B41">
        <v>11</v>
      </c>
      <c r="C41" s="15">
        <f t="shared" si="11"/>
        <v>0.38801368980398959</v>
      </c>
      <c r="D41" s="15">
        <f t="shared" si="12"/>
        <v>2.4250852061604697E-2</v>
      </c>
    </row>
    <row r="42" spans="1:4">
      <c r="A42" t="s">
        <v>81</v>
      </c>
      <c r="B42">
        <v>140</v>
      </c>
      <c r="C42" s="15">
        <f t="shared" si="11"/>
        <v>4.9383560520507759</v>
      </c>
      <c r="D42" s="15">
        <f t="shared" si="12"/>
        <v>0.30864720805678703</v>
      </c>
    </row>
    <row r="43" spans="1:4">
      <c r="A43" t="s">
        <v>77</v>
      </c>
      <c r="B43">
        <v>101</v>
      </c>
      <c r="C43" s="25">
        <f t="shared" si="11"/>
        <v>3.5626711518366316</v>
      </c>
      <c r="D43" s="25">
        <f t="shared" si="12"/>
        <v>0.22266691438382494</v>
      </c>
    </row>
    <row r="44" spans="1:4">
      <c r="A44" t="s">
        <v>82</v>
      </c>
      <c r="B44">
        <v>136</v>
      </c>
      <c r="C44" s="15">
        <f t="shared" si="11"/>
        <v>4.7972601648493258</v>
      </c>
      <c r="D44" s="15">
        <f t="shared" si="12"/>
        <v>0.29982871639802172</v>
      </c>
    </row>
    <row r="45" spans="1:4">
      <c r="A45" t="s">
        <v>24</v>
      </c>
      <c r="B45">
        <v>55</v>
      </c>
      <c r="C45" s="15">
        <f t="shared" si="11"/>
        <v>1.9400684490199478</v>
      </c>
      <c r="D45" s="15">
        <f t="shared" si="12"/>
        <v>0.12125426030802347</v>
      </c>
    </row>
    <row r="46" spans="1:4">
      <c r="A46" t="s">
        <v>126</v>
      </c>
      <c r="B46">
        <v>174</v>
      </c>
      <c r="C46" s="25">
        <f t="shared" si="11"/>
        <v>6.1376710932631076</v>
      </c>
      <c r="D46" s="25">
        <f t="shared" si="12"/>
        <v>0.38360438715629247</v>
      </c>
    </row>
    <row r="47" spans="1:4">
      <c r="A47" t="s">
        <v>83</v>
      </c>
      <c r="C47" s="15">
        <f t="shared" si="11"/>
        <v>0</v>
      </c>
      <c r="D47" s="15">
        <f t="shared" si="12"/>
        <v>0</v>
      </c>
    </row>
    <row r="48" spans="1:4">
      <c r="A48" s="17" t="s">
        <v>12</v>
      </c>
      <c r="B48" s="27">
        <f>SUM(B41:B47)</f>
        <v>617</v>
      </c>
      <c r="C48" s="28">
        <f t="shared" si="11"/>
        <v>21.764040600823776</v>
      </c>
      <c r="D48" s="28">
        <f t="shared" si="12"/>
        <v>1.3602523383645542</v>
      </c>
    </row>
    <row r="49" spans="1:4">
      <c r="A49" s="17"/>
      <c r="B49" s="17"/>
      <c r="C49" s="15"/>
      <c r="D49" s="15"/>
    </row>
    <row r="50" spans="1:4">
      <c r="A50" s="17" t="s">
        <v>80</v>
      </c>
      <c r="B50" s="17">
        <f>SUM(B48+B24+B18+B10)</f>
        <v>4182</v>
      </c>
      <c r="C50" s="23">
        <f>SUM(C48+C24+C18+C10)</f>
        <v>147.51575006911676</v>
      </c>
      <c r="D50" s="23">
        <f>SUM(D48+D24+D18+D10)</f>
        <v>9.2197330292391673</v>
      </c>
    </row>
    <row r="52" spans="1:4">
      <c r="A52" t="s">
        <v>43</v>
      </c>
    </row>
    <row r="53" spans="1:4">
      <c r="A53" t="s">
        <v>86</v>
      </c>
    </row>
    <row r="54" spans="1:4">
      <c r="A54">
        <v>173.5</v>
      </c>
    </row>
    <row r="55" spans="1:4">
      <c r="A55" t="s">
        <v>132</v>
      </c>
    </row>
    <row r="56" spans="1:4">
      <c r="A56">
        <v>154.80000000000001</v>
      </c>
    </row>
    <row r="57" spans="1:4">
      <c r="A57" t="s">
        <v>42</v>
      </c>
    </row>
    <row r="58" spans="1:4">
      <c r="A58">
        <f>A54-A56</f>
        <v>18.699999999999989</v>
      </c>
    </row>
  </sheetData>
  <phoneticPr fontId="1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24"/>
  <sheetViews>
    <sheetView view="pageLayout" workbookViewId="0">
      <selection activeCell="E19" sqref="E19"/>
    </sheetView>
  </sheetViews>
  <sheetFormatPr baseColWidth="10" defaultRowHeight="13"/>
  <cols>
    <col min="1" max="1" width="13.28515625" customWidth="1"/>
    <col min="2" max="2" width="9" customWidth="1"/>
    <col min="3" max="3" width="7.85546875" customWidth="1"/>
    <col min="4" max="4" width="22.7109375" customWidth="1"/>
    <col min="5" max="5" width="14.140625" customWidth="1"/>
  </cols>
  <sheetData>
    <row r="1" spans="1:6">
      <c r="A1" s="16" t="s">
        <v>5</v>
      </c>
      <c r="B1" t="s">
        <v>101</v>
      </c>
      <c r="C1" t="s">
        <v>38</v>
      </c>
      <c r="D1" t="s">
        <v>100</v>
      </c>
      <c r="E1" t="s">
        <v>103</v>
      </c>
      <c r="F1" t="s">
        <v>104</v>
      </c>
    </row>
    <row r="2" spans="1:6">
      <c r="A2" t="s">
        <v>35</v>
      </c>
      <c r="B2">
        <v>190</v>
      </c>
      <c r="C2">
        <v>3</v>
      </c>
      <c r="D2">
        <f>B2*C2</f>
        <v>570</v>
      </c>
      <c r="E2">
        <v>1.5</v>
      </c>
      <c r="F2">
        <f t="shared" ref="F2:F13" si="0">B2*E2</f>
        <v>285</v>
      </c>
    </row>
    <row r="3" spans="1:6">
      <c r="A3" t="s">
        <v>37</v>
      </c>
      <c r="B3">
        <v>170</v>
      </c>
      <c r="C3">
        <v>6</v>
      </c>
      <c r="D3">
        <f t="shared" ref="D3:D14" si="1">B3*C3</f>
        <v>1020</v>
      </c>
      <c r="E3">
        <v>4</v>
      </c>
      <c r="F3">
        <f t="shared" si="0"/>
        <v>680</v>
      </c>
    </row>
    <row r="4" spans="1:6">
      <c r="A4" t="s">
        <v>36</v>
      </c>
      <c r="B4">
        <v>140</v>
      </c>
      <c r="C4">
        <v>3.5</v>
      </c>
      <c r="D4">
        <f t="shared" si="1"/>
        <v>490</v>
      </c>
      <c r="E4">
        <v>2</v>
      </c>
      <c r="F4">
        <f t="shared" si="0"/>
        <v>280</v>
      </c>
    </row>
    <row r="5" spans="1:6">
      <c r="A5" t="s">
        <v>39</v>
      </c>
      <c r="B5">
        <v>140</v>
      </c>
      <c r="C5">
        <v>7</v>
      </c>
      <c r="D5">
        <f t="shared" si="1"/>
        <v>980</v>
      </c>
      <c r="E5">
        <v>4</v>
      </c>
      <c r="F5">
        <f t="shared" si="0"/>
        <v>560</v>
      </c>
    </row>
    <row r="6" spans="1:6">
      <c r="A6" t="s">
        <v>133</v>
      </c>
      <c r="B6">
        <v>120</v>
      </c>
      <c r="C6">
        <v>8</v>
      </c>
      <c r="D6">
        <f t="shared" si="1"/>
        <v>960</v>
      </c>
      <c r="E6">
        <v>4</v>
      </c>
      <c r="F6">
        <f t="shared" si="0"/>
        <v>480</v>
      </c>
    </row>
    <row r="7" spans="1:6">
      <c r="A7" t="s">
        <v>40</v>
      </c>
      <c r="B7">
        <v>220</v>
      </c>
      <c r="C7">
        <v>5</v>
      </c>
      <c r="D7">
        <f t="shared" si="1"/>
        <v>1100</v>
      </c>
      <c r="E7">
        <v>3</v>
      </c>
      <c r="F7">
        <f t="shared" si="0"/>
        <v>660</v>
      </c>
    </row>
    <row r="8" spans="1:6">
      <c r="A8" t="s">
        <v>41</v>
      </c>
      <c r="B8">
        <v>170</v>
      </c>
      <c r="C8">
        <v>8</v>
      </c>
      <c r="D8">
        <f t="shared" si="1"/>
        <v>1360</v>
      </c>
      <c r="E8">
        <v>3</v>
      </c>
      <c r="F8">
        <f t="shared" si="0"/>
        <v>510</v>
      </c>
    </row>
    <row r="9" spans="1:6">
      <c r="A9" t="s">
        <v>110</v>
      </c>
      <c r="B9">
        <v>130</v>
      </c>
      <c r="C9">
        <v>3</v>
      </c>
      <c r="D9">
        <f t="shared" si="1"/>
        <v>390</v>
      </c>
      <c r="E9">
        <v>1.5</v>
      </c>
      <c r="F9">
        <f t="shared" si="0"/>
        <v>195</v>
      </c>
    </row>
    <row r="10" spans="1:6">
      <c r="A10" t="s">
        <v>111</v>
      </c>
      <c r="B10">
        <v>220</v>
      </c>
      <c r="C10">
        <v>2</v>
      </c>
      <c r="D10">
        <f t="shared" si="1"/>
        <v>440</v>
      </c>
      <c r="E10">
        <v>0</v>
      </c>
      <c r="F10">
        <f t="shared" si="0"/>
        <v>0</v>
      </c>
    </row>
    <row r="11" spans="1:6">
      <c r="A11" t="s">
        <v>114</v>
      </c>
      <c r="B11">
        <v>160</v>
      </c>
      <c r="C11">
        <v>1</v>
      </c>
      <c r="D11">
        <f t="shared" si="1"/>
        <v>160</v>
      </c>
      <c r="E11">
        <v>1</v>
      </c>
      <c r="F11">
        <f t="shared" si="0"/>
        <v>160</v>
      </c>
    </row>
    <row r="12" spans="1:6">
      <c r="A12" t="s">
        <v>115</v>
      </c>
      <c r="B12">
        <v>100</v>
      </c>
      <c r="C12">
        <v>1</v>
      </c>
      <c r="D12">
        <f t="shared" si="1"/>
        <v>100</v>
      </c>
      <c r="E12">
        <v>0</v>
      </c>
      <c r="F12">
        <f t="shared" si="0"/>
        <v>0</v>
      </c>
    </row>
    <row r="13" spans="1:6">
      <c r="A13" t="s">
        <v>116</v>
      </c>
      <c r="B13">
        <v>90</v>
      </c>
      <c r="C13">
        <v>1</v>
      </c>
      <c r="D13">
        <f t="shared" si="1"/>
        <v>90</v>
      </c>
      <c r="E13">
        <v>0</v>
      </c>
      <c r="F13">
        <f t="shared" si="0"/>
        <v>0</v>
      </c>
    </row>
    <row r="14" spans="1:6">
      <c r="A14" t="s">
        <v>117</v>
      </c>
      <c r="B14">
        <v>90</v>
      </c>
      <c r="C14">
        <v>1</v>
      </c>
      <c r="D14">
        <f t="shared" si="1"/>
        <v>90</v>
      </c>
      <c r="E14">
        <v>1</v>
      </c>
      <c r="F14">
        <f>B14*E14</f>
        <v>90</v>
      </c>
    </row>
    <row r="15" spans="1:6">
      <c r="A15" t="s">
        <v>118</v>
      </c>
      <c r="B15" t="s">
        <v>119</v>
      </c>
      <c r="E15">
        <v>0</v>
      </c>
      <c r="F15">
        <v>0</v>
      </c>
    </row>
    <row r="18" spans="1:5">
      <c r="A18" t="s">
        <v>102</v>
      </c>
      <c r="B18" t="s">
        <v>120</v>
      </c>
      <c r="C18" t="s">
        <v>121</v>
      </c>
      <c r="D18" t="s">
        <v>109</v>
      </c>
    </row>
    <row r="19" spans="1:5">
      <c r="A19">
        <f>SUM(D2:D14)</f>
        <v>7750</v>
      </c>
      <c r="B19" s="30">
        <v>1922</v>
      </c>
      <c r="C19" s="29">
        <f>CONVERT(B19, "g", "lbm")</f>
        <v>4.2372852420367479</v>
      </c>
      <c r="D19" s="35">
        <f>A19/C19</f>
        <v>1829.0012489871428</v>
      </c>
    </row>
    <row r="21" spans="1:5">
      <c r="A21" t="s">
        <v>104</v>
      </c>
      <c r="B21" s="25" t="s">
        <v>105</v>
      </c>
      <c r="C21" t="s">
        <v>106</v>
      </c>
      <c r="D21" t="s">
        <v>107</v>
      </c>
      <c r="E21" t="s">
        <v>108</v>
      </c>
    </row>
    <row r="22" spans="1:5">
      <c r="A22">
        <f>SUM(F2:F14)</f>
        <v>3900</v>
      </c>
      <c r="B22">
        <v>3129</v>
      </c>
      <c r="C22" s="32">
        <v>1.0284143518518518</v>
      </c>
      <c r="D22" s="34">
        <f>A22/(24*C22)</f>
        <v>158.01024140453549</v>
      </c>
      <c r="E22" s="34">
        <f>D22*24</f>
        <v>3792.245793708852</v>
      </c>
    </row>
    <row r="24" spans="1:5">
      <c r="A24" s="33"/>
    </row>
  </sheetData>
  <phoneticPr fontId="1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9"/>
  <sheetViews>
    <sheetView view="pageLayout" workbookViewId="0">
      <selection activeCell="A10" sqref="A10"/>
    </sheetView>
  </sheetViews>
  <sheetFormatPr baseColWidth="10" defaultRowHeight="13"/>
  <sheetData>
    <row r="1" spans="1:1">
      <c r="A1" s="16" t="s">
        <v>6</v>
      </c>
    </row>
    <row r="2" spans="1:1">
      <c r="A2" t="s">
        <v>128</v>
      </c>
    </row>
    <row r="3" spans="1:1">
      <c r="A3" t="s">
        <v>23</v>
      </c>
    </row>
    <row r="4" spans="1:1">
      <c r="A4" t="s">
        <v>129</v>
      </c>
    </row>
    <row r="5" spans="1:1">
      <c r="A5" t="s">
        <v>27</v>
      </c>
    </row>
    <row r="6" spans="1:1">
      <c r="A6" t="s">
        <v>130</v>
      </c>
    </row>
    <row r="7" spans="1:1">
      <c r="A7" t="s">
        <v>131</v>
      </c>
    </row>
    <row r="8" spans="1:1">
      <c r="A8" t="s">
        <v>144</v>
      </c>
    </row>
    <row r="9" spans="1:1">
      <c r="A9" t="s">
        <v>28</v>
      </c>
    </row>
  </sheetData>
  <phoneticPr fontId="1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101"/>
  <sheetViews>
    <sheetView view="pageLayout" topLeftCell="A10" workbookViewId="0">
      <selection activeCell="C31" sqref="C31"/>
    </sheetView>
  </sheetViews>
  <sheetFormatPr baseColWidth="10" defaultRowHeight="13"/>
  <cols>
    <col min="1" max="1" width="41.7109375" bestFit="1" customWidth="1"/>
    <col min="2" max="2" width="5.85546875" bestFit="1" customWidth="1"/>
    <col min="3" max="3" width="9.5703125" bestFit="1" customWidth="1"/>
    <col min="4" max="4" width="9.140625" bestFit="1" customWidth="1"/>
    <col min="5" max="5" width="16.28515625" bestFit="1" customWidth="1"/>
    <col min="7" max="7" width="4.42578125" bestFit="1" customWidth="1"/>
  </cols>
  <sheetData>
    <row r="1" spans="1:7">
      <c r="A1" t="s">
        <v>84</v>
      </c>
      <c r="B1" t="s">
        <v>54</v>
      </c>
      <c r="C1" t="s">
        <v>145</v>
      </c>
      <c r="D1" t="s">
        <v>152</v>
      </c>
      <c r="E1" t="s">
        <v>58</v>
      </c>
      <c r="F1" t="s">
        <v>59</v>
      </c>
    </row>
    <row r="2" spans="1:7">
      <c r="A2" s="1" t="s">
        <v>66</v>
      </c>
      <c r="B2" s="1"/>
      <c r="C2" s="25">
        <f t="shared" ref="C2" si="0">CONVERT(B2,"g", "ozm")</f>
        <v>0</v>
      </c>
      <c r="D2" s="25">
        <f t="shared" ref="D2" si="1">CONVERT(C2, "ozm", "lbm")</f>
        <v>0</v>
      </c>
    </row>
    <row r="3" spans="1:7">
      <c r="A3" t="s">
        <v>57</v>
      </c>
      <c r="B3">
        <v>369</v>
      </c>
      <c r="C3" s="15">
        <f t="shared" ref="C3:C6" si="2">CONVERT(B3,"g", "ozm")</f>
        <v>13.01609559433383</v>
      </c>
      <c r="D3" s="24">
        <f t="shared" ref="D3:D6" si="3">CONVERT(C3, "ozm", "lbm")</f>
        <v>0.81350585552110288</v>
      </c>
    </row>
    <row r="4" spans="1:7">
      <c r="A4" t="s">
        <v>94</v>
      </c>
      <c r="B4">
        <v>257</v>
      </c>
      <c r="C4" s="15">
        <f t="shared" si="2"/>
        <v>9.0654107526932108</v>
      </c>
      <c r="D4" s="24">
        <f t="shared" si="3"/>
        <v>0.56658808907567337</v>
      </c>
    </row>
    <row r="5" spans="1:7">
      <c r="A5" t="s">
        <v>73</v>
      </c>
      <c r="B5">
        <v>283</v>
      </c>
      <c r="C5" s="15">
        <f t="shared" si="2"/>
        <v>9.9825340195026406</v>
      </c>
      <c r="D5" s="24">
        <f t="shared" si="3"/>
        <v>0.62390828485764815</v>
      </c>
    </row>
    <row r="6" spans="1:7">
      <c r="A6" t="s">
        <v>71</v>
      </c>
      <c r="B6">
        <v>750</v>
      </c>
      <c r="C6" s="15">
        <f t="shared" si="2"/>
        <v>26.455478850272016</v>
      </c>
      <c r="D6" s="22">
        <f t="shared" si="3"/>
        <v>1.653467186018502</v>
      </c>
    </row>
    <row r="7" spans="1:7">
      <c r="A7" t="s">
        <v>85</v>
      </c>
      <c r="B7">
        <v>262</v>
      </c>
      <c r="C7" s="15">
        <f t="shared" ref="C7" si="4">CONVERT(B7,"g", "ozm")</f>
        <v>9.2417806116950239</v>
      </c>
      <c r="D7" s="22">
        <f t="shared" ref="D7:D10" si="5">CONVERT(C7, "ozm", "lbm")</f>
        <v>0.57761120364912999</v>
      </c>
    </row>
    <row r="8" spans="1:7">
      <c r="A8" t="s">
        <v>122</v>
      </c>
      <c r="B8">
        <v>327</v>
      </c>
      <c r="C8" s="25">
        <f t="shared" ref="C8" si="6">CONVERT(B8,"g", "ozm")</f>
        <v>11.534588778718598</v>
      </c>
      <c r="D8" s="22">
        <f t="shared" ref="D8" si="7">CONVERT(C8, "ozm", "lbm")</f>
        <v>0.72091169310406689</v>
      </c>
    </row>
    <row r="9" spans="1:7">
      <c r="A9" s="10" t="s">
        <v>72</v>
      </c>
      <c r="B9">
        <v>998</v>
      </c>
      <c r="C9" s="11">
        <f>CONVERT(B9,"g", "ozm")</f>
        <v>35.203423856761965</v>
      </c>
      <c r="D9" s="7">
        <f t="shared" si="5"/>
        <v>2.2002136688619536</v>
      </c>
      <c r="G9" s="15"/>
    </row>
    <row r="10" spans="1:7">
      <c r="A10" s="10" t="s">
        <v>44</v>
      </c>
      <c r="B10">
        <v>2828</v>
      </c>
      <c r="C10" s="11">
        <f>CONVERT(B10,"g", "ozm")</f>
        <v>99.754792251425684</v>
      </c>
      <c r="D10" s="7">
        <f t="shared" si="5"/>
        <v>6.2346736027470984</v>
      </c>
    </row>
    <row r="11" spans="1:7">
      <c r="D11" s="7"/>
    </row>
    <row r="12" spans="1:7">
      <c r="A12" s="3" t="s">
        <v>4</v>
      </c>
      <c r="B12" s="3"/>
      <c r="C12" s="25">
        <f t="shared" ref="C12:C17" si="8">CONVERT(B12,"g", "ozm")</f>
        <v>0</v>
      </c>
      <c r="D12" s="25">
        <f t="shared" ref="D12:D17" si="9">CONVERT(C12, "ozm", "lbm")</f>
        <v>0</v>
      </c>
      <c r="E12" s="12"/>
    </row>
    <row r="13" spans="1:7">
      <c r="A13" t="s">
        <v>88</v>
      </c>
      <c r="B13">
        <v>127</v>
      </c>
      <c r="C13" s="25">
        <f t="shared" si="8"/>
        <v>4.479794418646061</v>
      </c>
      <c r="D13" s="25">
        <f t="shared" si="9"/>
        <v>0.27998711016579964</v>
      </c>
    </row>
    <row r="14" spans="1:7">
      <c r="A14" t="s">
        <v>95</v>
      </c>
      <c r="B14">
        <v>387</v>
      </c>
      <c r="C14" s="25">
        <f t="shared" si="8"/>
        <v>13.65102708674036</v>
      </c>
      <c r="D14" s="25">
        <f t="shared" si="9"/>
        <v>0.85318906798554706</v>
      </c>
    </row>
    <row r="15" spans="1:7">
      <c r="A15" t="s">
        <v>3</v>
      </c>
      <c r="B15">
        <v>695</v>
      </c>
      <c r="C15" s="25">
        <f t="shared" si="8"/>
        <v>24.515410401252065</v>
      </c>
      <c r="D15" s="25">
        <f t="shared" si="9"/>
        <v>1.5322129257104784</v>
      </c>
    </row>
    <row r="16" spans="1:7">
      <c r="A16" t="s">
        <v>153</v>
      </c>
      <c r="B16">
        <v>340</v>
      </c>
      <c r="C16" s="25">
        <f t="shared" si="8"/>
        <v>11.993150412123313</v>
      </c>
      <c r="D16" s="25">
        <f t="shared" si="9"/>
        <v>0.74957179099505422</v>
      </c>
    </row>
    <row r="17" spans="1:4">
      <c r="A17" t="s">
        <v>151</v>
      </c>
      <c r="B17">
        <v>1178</v>
      </c>
      <c r="C17" s="25">
        <f t="shared" si="8"/>
        <v>41.552738780827248</v>
      </c>
      <c r="D17" s="25">
        <f t="shared" si="9"/>
        <v>2.597045793506394</v>
      </c>
    </row>
    <row r="18" spans="1:4">
      <c r="A18" t="s">
        <v>47</v>
      </c>
      <c r="B18">
        <v>1173</v>
      </c>
      <c r="C18" s="14">
        <f>CONVERT(B18,"g", "ozm")</f>
        <v>41.376368921825431</v>
      </c>
      <c r="D18" s="7">
        <f>CONVERT(C18, "ozm", "lbm")</f>
        <v>2.5860226789329368</v>
      </c>
    </row>
    <row r="19" spans="1:4">
      <c r="D19" s="2"/>
    </row>
    <row r="20" spans="1:4">
      <c r="A20" s="3" t="s">
        <v>87</v>
      </c>
      <c r="B20" s="3"/>
      <c r="C20" s="25">
        <f t="shared" ref="C20:C25" si="10">CONVERT(B20,"g", "ozm")</f>
        <v>0</v>
      </c>
      <c r="D20" s="25">
        <f t="shared" ref="D20:D25" si="11">CONVERT(C20, "ozm", "lbm")</f>
        <v>0</v>
      </c>
    </row>
    <row r="21" spans="1:4">
      <c r="A21" t="s">
        <v>146</v>
      </c>
      <c r="B21">
        <v>1030</v>
      </c>
      <c r="C21" s="25">
        <f t="shared" si="10"/>
        <v>36.332190954373566</v>
      </c>
      <c r="D21" s="25">
        <f t="shared" si="11"/>
        <v>2.270761602132076</v>
      </c>
    </row>
    <row r="22" spans="1:4">
      <c r="A22" t="s">
        <v>147</v>
      </c>
      <c r="B22">
        <v>964</v>
      </c>
      <c r="C22" s="25">
        <f t="shared" si="10"/>
        <v>34.004108815549628</v>
      </c>
      <c r="D22" s="25">
        <f t="shared" si="11"/>
        <v>2.1252564897624477</v>
      </c>
    </row>
    <row r="23" spans="1:4">
      <c r="A23" t="s">
        <v>148</v>
      </c>
      <c r="B23">
        <v>342</v>
      </c>
      <c r="C23" s="25">
        <f t="shared" si="10"/>
        <v>12.063698355724039</v>
      </c>
      <c r="D23" s="25">
        <f t="shared" si="11"/>
        <v>0.75398103682443696</v>
      </c>
    </row>
    <row r="24" spans="1:4">
      <c r="A24" t="s">
        <v>149</v>
      </c>
      <c r="B24">
        <v>989</v>
      </c>
      <c r="C24" s="25">
        <f t="shared" si="10"/>
        <v>34.885958110558697</v>
      </c>
      <c r="D24" s="25">
        <f t="shared" si="11"/>
        <v>2.1803720626297314</v>
      </c>
    </row>
    <row r="25" spans="1:4">
      <c r="A25" t="s">
        <v>150</v>
      </c>
      <c r="B25">
        <v>1281</v>
      </c>
      <c r="C25" s="25">
        <f t="shared" si="10"/>
        <v>45.185957876264602</v>
      </c>
      <c r="D25" s="25">
        <f t="shared" si="11"/>
        <v>2.8241219537196014</v>
      </c>
    </row>
    <row r="26" spans="1:4">
      <c r="A26" t="s">
        <v>68</v>
      </c>
      <c r="B26">
        <v>976</v>
      </c>
      <c r="C26" s="15">
        <f t="shared" ref="C26:C31" si="12">CONVERT(B26,"g", "ozm")</f>
        <v>34.427396477153984</v>
      </c>
      <c r="D26" s="15">
        <f t="shared" ref="D26:D31" si="13">CONVERT(C26, "ozm", "lbm")</f>
        <v>2.1517119647387437</v>
      </c>
    </row>
    <row r="27" spans="1:4">
      <c r="A27" t="s">
        <v>69</v>
      </c>
      <c r="B27">
        <f>B26-B92</f>
        <v>895</v>
      </c>
      <c r="C27" s="15">
        <f t="shared" si="12"/>
        <v>31.570204761324604</v>
      </c>
      <c r="D27" s="15">
        <f t="shared" si="13"/>
        <v>1.9731375086487455</v>
      </c>
    </row>
    <row r="28" spans="1:4">
      <c r="A28" t="s">
        <v>22</v>
      </c>
      <c r="B28">
        <v>60</v>
      </c>
      <c r="C28" s="15">
        <f t="shared" si="12"/>
        <v>2.116438308021761</v>
      </c>
      <c r="D28" s="15">
        <f t="shared" si="13"/>
        <v>0.13227737488148014</v>
      </c>
    </row>
    <row r="29" spans="1:4">
      <c r="A29" t="s">
        <v>70</v>
      </c>
      <c r="B29">
        <f>B27-B28</f>
        <v>835</v>
      </c>
      <c r="C29" s="15">
        <f t="shared" si="12"/>
        <v>29.453766453302844</v>
      </c>
      <c r="D29" s="15">
        <f t="shared" si="13"/>
        <v>1.8408601337672654</v>
      </c>
    </row>
    <row r="30" spans="1:4">
      <c r="A30" t="s">
        <v>135</v>
      </c>
      <c r="C30" s="25">
        <f t="shared" si="12"/>
        <v>0</v>
      </c>
      <c r="D30" s="25">
        <f t="shared" si="13"/>
        <v>0</v>
      </c>
    </row>
    <row r="31" spans="1:4">
      <c r="A31" t="s">
        <v>134</v>
      </c>
      <c r="B31">
        <v>646</v>
      </c>
      <c r="C31" s="25">
        <f t="shared" si="12"/>
        <v>22.786985783034297</v>
      </c>
      <c r="D31" s="25">
        <f t="shared" si="13"/>
        <v>1.4241864028906031</v>
      </c>
    </row>
    <row r="33" spans="1:5">
      <c r="A33" s="3" t="s">
        <v>89</v>
      </c>
      <c r="B33" s="3"/>
      <c r="C33" s="25">
        <f t="shared" ref="C33" si="14">CONVERT(B33,"g", "ozm")</f>
        <v>0</v>
      </c>
      <c r="D33" s="25">
        <f t="shared" ref="D33" si="15">CONVERT(C33, "ozm", "lbm")</f>
        <v>0</v>
      </c>
    </row>
    <row r="34" spans="1:5">
      <c r="A34" t="s">
        <v>90</v>
      </c>
      <c r="C34">
        <v>4</v>
      </c>
      <c r="D34" s="4">
        <f>CONVERT(C34, "ozm", "lbm")</f>
        <v>0.24999996339155298</v>
      </c>
    </row>
    <row r="35" spans="1:5">
      <c r="A35" t="s">
        <v>93</v>
      </c>
      <c r="C35">
        <v>0.375</v>
      </c>
      <c r="D35" s="4">
        <f>CONVERT(C35, "ozm", "lbm")</f>
        <v>2.3437496567958092E-2</v>
      </c>
    </row>
    <row r="36" spans="1:5">
      <c r="A36" t="s">
        <v>65</v>
      </c>
      <c r="C36">
        <v>9.5</v>
      </c>
      <c r="D36" s="4">
        <f>CONVERT(C36, "ozm", "lbm")</f>
        <v>0.59374991305493829</v>
      </c>
    </row>
    <row r="37" spans="1:5">
      <c r="A37" t="s">
        <v>52</v>
      </c>
      <c r="C37">
        <v>26.25</v>
      </c>
      <c r="D37" s="4">
        <f>CONVERT(C37, "ozm", "lbm")</f>
        <v>1.6406247597570665</v>
      </c>
    </row>
    <row r="38" spans="1:5">
      <c r="A38" t="s">
        <v>62</v>
      </c>
      <c r="B38">
        <v>462</v>
      </c>
      <c r="C38" s="9">
        <f>CONVERT(B38,"g", "ozm")</f>
        <v>16.296574971767562</v>
      </c>
      <c r="D38" s="7">
        <f t="shared" ref="D38:D47" si="16">CONVERT(C38, "ozm", "lbm")</f>
        <v>1.0185357865873972</v>
      </c>
    </row>
    <row r="39" spans="1:5">
      <c r="A39" t="s">
        <v>63</v>
      </c>
      <c r="B39">
        <v>388</v>
      </c>
      <c r="C39" s="9">
        <f t="shared" ref="C39:C47" si="17">CONVERT(B39,"g", "ozm")</f>
        <v>13.686301058540723</v>
      </c>
      <c r="D39" s="7">
        <f t="shared" si="16"/>
        <v>0.85539369090023842</v>
      </c>
      <c r="E39" s="13"/>
    </row>
    <row r="40" spans="1:5">
      <c r="A40" t="s">
        <v>64</v>
      </c>
      <c r="B40">
        <f>B38-B39</f>
        <v>74</v>
      </c>
      <c r="C40" s="9">
        <f t="shared" si="17"/>
        <v>2.6102739132268389</v>
      </c>
      <c r="D40" s="7">
        <f t="shared" si="16"/>
        <v>0.16314209568715884</v>
      </c>
      <c r="E40" s="13"/>
    </row>
    <row r="41" spans="1:5">
      <c r="A41" t="s">
        <v>46</v>
      </c>
      <c r="B41">
        <v>177</v>
      </c>
      <c r="C41" s="9">
        <f t="shared" si="17"/>
        <v>6.2434930086641955</v>
      </c>
      <c r="D41" s="7">
        <f t="shared" si="16"/>
        <v>0.39021825590036641</v>
      </c>
      <c r="E41" s="13"/>
    </row>
    <row r="42" spans="1:5">
      <c r="A42" t="s">
        <v>48</v>
      </c>
      <c r="B42">
        <v>10</v>
      </c>
      <c r="C42" s="9">
        <f t="shared" si="17"/>
        <v>0.35273971800362686</v>
      </c>
      <c r="D42" s="7">
        <f t="shared" si="16"/>
        <v>2.2046229146913357E-2</v>
      </c>
    </row>
    <row r="43" spans="1:5">
      <c r="A43" t="s">
        <v>14</v>
      </c>
      <c r="B43">
        <v>112</v>
      </c>
      <c r="C43" s="9">
        <f t="shared" si="17"/>
        <v>3.9506848416406211</v>
      </c>
      <c r="D43" s="7">
        <f t="shared" si="16"/>
        <v>0.24691776644542962</v>
      </c>
    </row>
    <row r="44" spans="1:5">
      <c r="C44" s="15"/>
      <c r="D44" s="15"/>
    </row>
    <row r="45" spans="1:5">
      <c r="A45" s="3" t="s">
        <v>92</v>
      </c>
      <c r="B45" s="3"/>
      <c r="C45" s="15">
        <f t="shared" si="17"/>
        <v>0</v>
      </c>
      <c r="D45" s="15">
        <f t="shared" si="16"/>
        <v>0</v>
      </c>
    </row>
    <row r="46" spans="1:5">
      <c r="A46" t="s">
        <v>91</v>
      </c>
      <c r="C46" s="25">
        <f t="shared" si="17"/>
        <v>0</v>
      </c>
      <c r="D46" s="25">
        <f t="shared" si="16"/>
        <v>0</v>
      </c>
    </row>
    <row r="47" spans="1:5">
      <c r="A47" t="s">
        <v>49</v>
      </c>
      <c r="B47">
        <v>32</v>
      </c>
      <c r="C47" s="25">
        <f t="shared" si="17"/>
        <v>1.128767097611606</v>
      </c>
      <c r="D47" s="25">
        <f t="shared" si="16"/>
        <v>7.0547933270122751E-2</v>
      </c>
    </row>
    <row r="48" spans="1:5">
      <c r="A48" t="s">
        <v>53</v>
      </c>
      <c r="B48">
        <v>40</v>
      </c>
      <c r="C48" s="6">
        <f>CONVERT(B48,"g", "ozm")</f>
        <v>1.4109588720145074</v>
      </c>
      <c r="D48" s="4">
        <f t="shared" ref="D48:D50" si="18">CONVERT(C48, "ozm", "lbm")</f>
        <v>8.8184916587653428E-2</v>
      </c>
    </row>
    <row r="49" spans="1:4">
      <c r="A49" t="s">
        <v>45</v>
      </c>
      <c r="B49">
        <v>261</v>
      </c>
      <c r="C49" s="7">
        <f>CONVERT(B49,"g", "ozm")</f>
        <v>9.2065066398946609</v>
      </c>
      <c r="D49" s="7">
        <f t="shared" si="18"/>
        <v>0.57540658073443873</v>
      </c>
    </row>
    <row r="50" spans="1:4">
      <c r="A50" t="s">
        <v>13</v>
      </c>
      <c r="C50" s="25">
        <f>CONVERT(B50,"g", "ozm")</f>
        <v>0</v>
      </c>
      <c r="D50" s="25">
        <f t="shared" si="18"/>
        <v>0</v>
      </c>
    </row>
    <row r="51" spans="1:4">
      <c r="A51" t="s">
        <v>75</v>
      </c>
      <c r="B51">
        <v>89</v>
      </c>
      <c r="C51" s="15">
        <f t="shared" ref="C51" si="19">CONVERT(B51,"g", "ozm")</f>
        <v>3.1393834902322793</v>
      </c>
      <c r="D51" s="15">
        <f t="shared" ref="D51" si="20">CONVERT(C51, "ozm", "lbm")</f>
        <v>0.19621143940752889</v>
      </c>
    </row>
    <row r="52" spans="1:4">
      <c r="A52" t="s">
        <v>125</v>
      </c>
      <c r="B52">
        <v>87</v>
      </c>
      <c r="C52" s="25">
        <f t="shared" ref="C52" si="21">CONVERT(B52,"g", "ozm")</f>
        <v>3.0688355466315538</v>
      </c>
      <c r="D52" s="25">
        <f t="shared" ref="D52" si="22">CONVERT(C52, "ozm", "lbm")</f>
        <v>0.19180219357814624</v>
      </c>
    </row>
    <row r="53" spans="1:4">
      <c r="C53" s="25"/>
      <c r="D53" s="25"/>
    </row>
    <row r="54" spans="1:4">
      <c r="A54" s="31" t="s">
        <v>137</v>
      </c>
      <c r="B54" s="31"/>
      <c r="C54" s="25">
        <v>0</v>
      </c>
      <c r="D54" s="25">
        <v>0</v>
      </c>
    </row>
    <row r="55" spans="1:4">
      <c r="A55" t="s">
        <v>30</v>
      </c>
      <c r="B55">
        <v>136</v>
      </c>
      <c r="C55" s="25">
        <f>CONVERT(B55,"g", "ozm")</f>
        <v>4.7972601648493258</v>
      </c>
      <c r="D55" s="25">
        <f>CONVERT(C55, "ozm", "lbm")</f>
        <v>0.29982871639802172</v>
      </c>
    </row>
    <row r="56" spans="1:4">
      <c r="A56" t="s">
        <v>136</v>
      </c>
      <c r="B56">
        <v>220</v>
      </c>
      <c r="C56" s="25">
        <f>CONVERT(B56,"g", "ozm")</f>
        <v>7.7602737960797912</v>
      </c>
      <c r="D56" s="25">
        <f>CONVERT(C56, "ozm", "lbm")</f>
        <v>0.48501704123209388</v>
      </c>
    </row>
    <row r="57" spans="1:4">
      <c r="A57" t="s">
        <v>124</v>
      </c>
      <c r="B57">
        <v>30</v>
      </c>
      <c r="C57" s="25">
        <f>CONVERT(B57,"g", "ozm")</f>
        <v>1.0582191540108805</v>
      </c>
      <c r="D57" s="25">
        <f>CONVERT(C57, "ozm", "lbm")</f>
        <v>6.6138687440740071E-2</v>
      </c>
    </row>
    <row r="58" spans="1:4">
      <c r="A58" t="s">
        <v>97</v>
      </c>
      <c r="C58" s="25">
        <v>0</v>
      </c>
      <c r="D58" s="25">
        <v>0</v>
      </c>
    </row>
    <row r="59" spans="1:4">
      <c r="C59" s="25"/>
      <c r="D59" s="25"/>
    </row>
    <row r="60" spans="1:4">
      <c r="A60" s="3" t="s">
        <v>50</v>
      </c>
      <c r="B60" s="3"/>
      <c r="C60" s="25">
        <f t="shared" ref="C60" si="23">CONVERT(B60,"g", "ozm")</f>
        <v>0</v>
      </c>
      <c r="D60" s="25">
        <f t="shared" ref="D60" si="24">CONVERT(C60, "ozm", "lbm")</f>
        <v>0</v>
      </c>
    </row>
    <row r="61" spans="1:4">
      <c r="A61" t="s">
        <v>51</v>
      </c>
      <c r="C61">
        <v>3.4</v>
      </c>
      <c r="D61" s="4">
        <f>D74</f>
        <v>0.11684501447864082</v>
      </c>
    </row>
    <row r="62" spans="1:4">
      <c r="A62" t="s">
        <v>25</v>
      </c>
      <c r="B62">
        <v>55</v>
      </c>
      <c r="C62" s="15">
        <f t="shared" ref="C62:C70" si="25">CONVERT(B62,"g", "ozm")</f>
        <v>1.9400684490199478</v>
      </c>
      <c r="D62" s="15">
        <f t="shared" ref="D62:D70" si="26">CONVERT(C62, "ozm", "lbm")</f>
        <v>0.12125426030802347</v>
      </c>
    </row>
    <row r="63" spans="1:4">
      <c r="A63" t="s">
        <v>15</v>
      </c>
      <c r="B63">
        <v>278</v>
      </c>
      <c r="C63" s="7">
        <f t="shared" si="25"/>
        <v>9.8061641605008276</v>
      </c>
      <c r="D63" s="7">
        <f t="shared" si="26"/>
        <v>0.61288517028419143</v>
      </c>
    </row>
    <row r="64" spans="1:4">
      <c r="A64" t="s">
        <v>16</v>
      </c>
      <c r="B64">
        <v>11</v>
      </c>
      <c r="C64" s="7">
        <f t="shared" si="25"/>
        <v>0.38801368980398959</v>
      </c>
      <c r="D64" s="7">
        <f t="shared" si="26"/>
        <v>2.4250852061604697E-2</v>
      </c>
    </row>
    <row r="65" spans="1:6">
      <c r="A65" t="s">
        <v>74</v>
      </c>
      <c r="B65">
        <v>140</v>
      </c>
      <c r="C65" s="15">
        <f t="shared" si="25"/>
        <v>4.9383560520507759</v>
      </c>
      <c r="D65" s="15">
        <f t="shared" si="26"/>
        <v>0.30864720805678703</v>
      </c>
    </row>
    <row r="66" spans="1:6">
      <c r="A66" t="s">
        <v>77</v>
      </c>
      <c r="B66">
        <v>101</v>
      </c>
      <c r="C66" s="15">
        <f t="shared" si="25"/>
        <v>3.5626711518366316</v>
      </c>
      <c r="D66" s="15">
        <f t="shared" si="26"/>
        <v>0.22266691438382494</v>
      </c>
    </row>
    <row r="67" spans="1:6">
      <c r="A67" t="s">
        <v>78</v>
      </c>
      <c r="B67">
        <v>136</v>
      </c>
      <c r="C67" s="15">
        <f t="shared" si="25"/>
        <v>4.7972601648493258</v>
      </c>
      <c r="D67" s="15">
        <f t="shared" si="26"/>
        <v>0.29982871639802172</v>
      </c>
    </row>
    <row r="68" spans="1:6">
      <c r="A68" t="s">
        <v>79</v>
      </c>
      <c r="B68">
        <v>9</v>
      </c>
      <c r="C68" s="15">
        <f t="shared" si="25"/>
        <v>0.31746574620326423</v>
      </c>
      <c r="D68" s="15">
        <f t="shared" si="26"/>
        <v>1.9841606232222024E-2</v>
      </c>
    </row>
    <row r="69" spans="1:6">
      <c r="A69" t="s">
        <v>126</v>
      </c>
      <c r="B69">
        <v>174</v>
      </c>
      <c r="C69" s="25">
        <f t="shared" si="25"/>
        <v>6.1376710932631076</v>
      </c>
      <c r="D69" s="25">
        <f t="shared" si="26"/>
        <v>0.38360438715629247</v>
      </c>
    </row>
    <row r="70" spans="1:6">
      <c r="A70" t="s">
        <v>33</v>
      </c>
      <c r="B70">
        <v>69</v>
      </c>
      <c r="C70" s="25">
        <f t="shared" si="25"/>
        <v>2.4339040542250254</v>
      </c>
      <c r="D70" s="25">
        <f t="shared" si="26"/>
        <v>0.15211898111370217</v>
      </c>
    </row>
    <row r="71" spans="1:6">
      <c r="A71" t="s">
        <v>34</v>
      </c>
      <c r="B71">
        <v>41</v>
      </c>
      <c r="C71" s="25">
        <f t="shared" ref="C71" si="27">CONVERT(B71,"g", "ozm")</f>
        <v>1.4462328438148702</v>
      </c>
      <c r="D71" s="25">
        <f t="shared" ref="D71" si="28">CONVERT(C71, "ozm", "lbm")</f>
        <v>9.0389539502344782E-2</v>
      </c>
    </row>
    <row r="72" spans="1:6">
      <c r="C72" s="7"/>
      <c r="D72" s="7"/>
    </row>
    <row r="73" spans="1:6">
      <c r="A73" s="3" t="s">
        <v>55</v>
      </c>
      <c r="C73" s="25">
        <f t="shared" ref="C73" si="29">CONVERT(B73,"g", "ozm")</f>
        <v>0</v>
      </c>
      <c r="D73" s="25">
        <f t="shared" ref="D73" si="30">CONVERT(C73, "ozm", "lbm")</f>
        <v>0</v>
      </c>
    </row>
    <row r="74" spans="1:6">
      <c r="A74" t="s">
        <v>56</v>
      </c>
      <c r="B74">
        <v>53</v>
      </c>
      <c r="C74" s="6">
        <f>CONVERT(B74,"g", "ozm")</f>
        <v>1.8695205054192225</v>
      </c>
      <c r="D74" s="7">
        <f>CONVERT(C74, "ozm", "lbm")</f>
        <v>0.11684501447864082</v>
      </c>
    </row>
    <row r="75" spans="1:6">
      <c r="C75" s="7"/>
      <c r="D75" s="7"/>
    </row>
    <row r="76" spans="1:6">
      <c r="A76" s="8" t="s">
        <v>138</v>
      </c>
      <c r="C76" s="25">
        <f t="shared" ref="C76" si="31">CONVERT(B76,"g", "ozm")</f>
        <v>0</v>
      </c>
      <c r="D76" s="25">
        <f t="shared" ref="D76" si="32">CONVERT(C76, "ozm", "lbm")</f>
        <v>0</v>
      </c>
      <c r="E76">
        <v>3</v>
      </c>
      <c r="F76" s="7">
        <f>D80*E76</f>
        <v>0.31746569971555239</v>
      </c>
    </row>
    <row r="77" spans="1:6">
      <c r="A77" t="s">
        <v>139</v>
      </c>
      <c r="B77">
        <v>315</v>
      </c>
      <c r="C77" s="7">
        <f t="shared" ref="C77:C101" si="33">CONVERT(B77,"g", "ozm")</f>
        <v>11.111301117114246</v>
      </c>
      <c r="D77" s="7">
        <f t="shared" ref="D77:D101" si="34">CONVERT(C77, "ozm", "lbm")</f>
        <v>0.69445621812777081</v>
      </c>
    </row>
    <row r="78" spans="1:6">
      <c r="A78" t="s">
        <v>17</v>
      </c>
      <c r="B78">
        <v>167</v>
      </c>
      <c r="C78" s="7">
        <f t="shared" si="33"/>
        <v>5.8907532906605686</v>
      </c>
      <c r="D78" s="7">
        <f t="shared" si="34"/>
        <v>0.36817202675345306</v>
      </c>
    </row>
    <row r="79" spans="1:6">
      <c r="A79" t="s">
        <v>18</v>
      </c>
      <c r="B79">
        <v>152</v>
      </c>
      <c r="C79" s="7">
        <f t="shared" si="33"/>
        <v>5.3616437136551278</v>
      </c>
      <c r="D79" s="7">
        <f t="shared" si="34"/>
        <v>0.33510268303308305</v>
      </c>
    </row>
    <row r="80" spans="1:6">
      <c r="A80" t="s">
        <v>19</v>
      </c>
      <c r="B80">
        <v>48</v>
      </c>
      <c r="C80" s="7">
        <f t="shared" si="33"/>
        <v>1.6931506464174091</v>
      </c>
      <c r="D80" s="7">
        <f t="shared" si="34"/>
        <v>0.10582189990518413</v>
      </c>
    </row>
    <row r="81" spans="1:4">
      <c r="A81" t="s">
        <v>20</v>
      </c>
      <c r="B81">
        <v>134</v>
      </c>
      <c r="C81" s="7">
        <f t="shared" si="33"/>
        <v>4.7267122212486008</v>
      </c>
      <c r="D81" s="7">
        <f t="shared" si="34"/>
        <v>0.29541947056863904</v>
      </c>
    </row>
    <row r="82" spans="1:4">
      <c r="A82" t="s">
        <v>31</v>
      </c>
      <c r="B82">
        <v>31</v>
      </c>
      <c r="C82" s="25">
        <f t="shared" ref="C82" si="35">CONVERT(B82,"g", "ozm")</f>
        <v>1.0934931258112432</v>
      </c>
      <c r="D82" s="25">
        <f t="shared" ref="D82" si="36">CONVERT(C82, "ozm", "lbm")</f>
        <v>6.8343310355431411E-2</v>
      </c>
    </row>
    <row r="83" spans="1:4">
      <c r="A83" t="s">
        <v>98</v>
      </c>
      <c r="C83" s="15">
        <f t="shared" si="33"/>
        <v>0</v>
      </c>
      <c r="D83" s="15">
        <f t="shared" si="34"/>
        <v>0</v>
      </c>
    </row>
    <row r="84" spans="1:4">
      <c r="A84" t="s">
        <v>60</v>
      </c>
      <c r="C84" s="15">
        <f t="shared" si="33"/>
        <v>0</v>
      </c>
      <c r="D84" s="15">
        <f t="shared" si="34"/>
        <v>0</v>
      </c>
    </row>
    <row r="85" spans="1:4">
      <c r="A85" t="s">
        <v>0</v>
      </c>
      <c r="B85">
        <v>144</v>
      </c>
      <c r="C85" s="15">
        <f t="shared" si="33"/>
        <v>5.0794519392522277</v>
      </c>
      <c r="D85" s="15">
        <f t="shared" si="34"/>
        <v>0.31746569971555239</v>
      </c>
    </row>
    <row r="86" spans="1:4">
      <c r="A86" t="s">
        <v>61</v>
      </c>
      <c r="C86" s="15">
        <f t="shared" si="33"/>
        <v>0</v>
      </c>
      <c r="D86" s="15">
        <f t="shared" si="34"/>
        <v>0</v>
      </c>
    </row>
    <row r="87" spans="1:4">
      <c r="A87" t="s">
        <v>96</v>
      </c>
      <c r="B87">
        <v>463</v>
      </c>
      <c r="C87" s="15">
        <f t="shared" si="33"/>
        <v>16.331848943567923</v>
      </c>
      <c r="D87" s="15">
        <f t="shared" si="34"/>
        <v>1.0207404095020884</v>
      </c>
    </row>
    <row r="88" spans="1:4">
      <c r="A88" t="s">
        <v>99</v>
      </c>
      <c r="B88">
        <v>67</v>
      </c>
      <c r="C88" s="15">
        <f t="shared" si="33"/>
        <v>2.3633561106243004</v>
      </c>
      <c r="D88" s="15">
        <f t="shared" si="34"/>
        <v>0.14770973528431952</v>
      </c>
    </row>
    <row r="89" spans="1:4">
      <c r="A89" t="s">
        <v>32</v>
      </c>
      <c r="B89">
        <v>68</v>
      </c>
      <c r="C89" s="25">
        <f t="shared" ref="C89" si="37">CONVERT(B89,"g", "ozm")</f>
        <v>2.3986300824246629</v>
      </c>
      <c r="D89" s="25">
        <f t="shared" ref="D89" si="38">CONVERT(C89, "ozm", "lbm")</f>
        <v>0.14991435819901086</v>
      </c>
    </row>
    <row r="90" spans="1:4">
      <c r="C90" s="15"/>
      <c r="D90" s="15"/>
    </row>
    <row r="91" spans="1:4">
      <c r="A91" s="19" t="s">
        <v>67</v>
      </c>
      <c r="C91" s="15">
        <f t="shared" si="33"/>
        <v>0</v>
      </c>
      <c r="D91" s="15">
        <f t="shared" si="34"/>
        <v>0</v>
      </c>
    </row>
    <row r="92" spans="1:4">
      <c r="A92" t="s">
        <v>21</v>
      </c>
      <c r="B92">
        <v>81</v>
      </c>
      <c r="C92" s="15">
        <f t="shared" si="33"/>
        <v>2.8571917158293774</v>
      </c>
      <c r="D92" s="15">
        <f t="shared" si="34"/>
        <v>0.1785744560899982</v>
      </c>
    </row>
    <row r="93" spans="1:4">
      <c r="A93" t="s">
        <v>76</v>
      </c>
      <c r="B93">
        <v>28</v>
      </c>
      <c r="C93" s="15">
        <f t="shared" si="33"/>
        <v>0.98767121041015526</v>
      </c>
      <c r="D93" s="15">
        <f t="shared" si="34"/>
        <v>6.1729441611357405E-2</v>
      </c>
    </row>
    <row r="94" spans="1:4">
      <c r="C94" s="15">
        <f t="shared" si="33"/>
        <v>0</v>
      </c>
      <c r="D94" s="15">
        <f t="shared" si="34"/>
        <v>0</v>
      </c>
    </row>
    <row r="95" spans="1:4">
      <c r="C95" s="15">
        <f t="shared" si="33"/>
        <v>0</v>
      </c>
      <c r="D95" s="15">
        <f t="shared" si="34"/>
        <v>0</v>
      </c>
    </row>
    <row r="96" spans="1:4">
      <c r="C96" s="15">
        <f t="shared" si="33"/>
        <v>0</v>
      </c>
      <c r="D96" s="15">
        <f t="shared" si="34"/>
        <v>0</v>
      </c>
    </row>
    <row r="97" spans="3:4">
      <c r="C97" s="15">
        <f t="shared" si="33"/>
        <v>0</v>
      </c>
      <c r="D97" s="15">
        <f t="shared" si="34"/>
        <v>0</v>
      </c>
    </row>
    <row r="98" spans="3:4">
      <c r="C98" s="15">
        <f t="shared" si="33"/>
        <v>0</v>
      </c>
      <c r="D98" s="15">
        <f t="shared" si="34"/>
        <v>0</v>
      </c>
    </row>
    <row r="99" spans="3:4">
      <c r="C99" s="15">
        <f t="shared" si="33"/>
        <v>0</v>
      </c>
      <c r="D99" s="15">
        <f t="shared" si="34"/>
        <v>0</v>
      </c>
    </row>
    <row r="100" spans="3:4">
      <c r="C100" s="15">
        <f t="shared" si="33"/>
        <v>0</v>
      </c>
      <c r="D100" s="15">
        <f t="shared" si="34"/>
        <v>0</v>
      </c>
    </row>
    <row r="101" spans="3:4">
      <c r="C101" s="15">
        <f t="shared" si="33"/>
        <v>0</v>
      </c>
      <c r="D101" s="15">
        <f t="shared" si="34"/>
        <v>0</v>
      </c>
    </row>
  </sheetData>
  <phoneticPr fontId="1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Base Weight</vt:lpstr>
      <vt:lpstr>Food</vt:lpstr>
      <vt:lpstr>On Me</vt:lpstr>
      <vt:lpstr>Master List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Ward</dc:creator>
  <cp:lastModifiedBy>Michael Ward</cp:lastModifiedBy>
  <dcterms:created xsi:type="dcterms:W3CDTF">2015-01-12T02:15:35Z</dcterms:created>
  <dcterms:modified xsi:type="dcterms:W3CDTF">2016-05-07T18:11:32Z</dcterms:modified>
</cp:coreProperties>
</file>